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autoCompressPictures="0"/>
  <bookViews>
    <workbookView xWindow="0" yWindow="60" windowWidth="19440" windowHeight="9345" firstSheet="4" activeTab="6"/>
  </bookViews>
  <sheets>
    <sheet name="Activities and Costing" sheetId="2" state="hidden" r:id="rId1"/>
    <sheet name="Logframe" sheetId="1" state="hidden" r:id="rId2"/>
    <sheet name="Work plan and time table" sheetId="3" state="hidden" r:id="rId3"/>
    <sheet name="GEF funding" sheetId="4" state="hidden" r:id="rId4"/>
    <sheet name="Appendix 2" sheetId="5" r:id="rId5"/>
    <sheet name="Total Terr ES budget" sheetId="6" state="hidden" r:id="rId6"/>
    <sheet name="Sheet1" sheetId="7" r:id="rId7"/>
  </sheet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AX121" i="5" l="1"/>
  <c r="AW121" i="5"/>
  <c r="AV121" i="5"/>
  <c r="AU121" i="5"/>
  <c r="BF128" i="5"/>
  <c r="AR35" i="5"/>
  <c r="BF85" i="5" l="1"/>
  <c r="BF83" i="5"/>
  <c r="BF78" i="5"/>
  <c r="BF19" i="5"/>
  <c r="BE52" i="5"/>
  <c r="BF35" i="5"/>
  <c r="BE30" i="5"/>
  <c r="BE29" i="5"/>
  <c r="BE28" i="5"/>
  <c r="BE27" i="5"/>
  <c r="BE26" i="5"/>
  <c r="BE25" i="5"/>
  <c r="BE24" i="5"/>
  <c r="BE23" i="5"/>
  <c r="BE22" i="5"/>
  <c r="BF11" i="5"/>
  <c r="BE147" i="5"/>
  <c r="BE141" i="5"/>
  <c r="BE135" i="5"/>
  <c r="BE118" i="5"/>
  <c r="BE108" i="5"/>
  <c r="BE101" i="5"/>
  <c r="BE93" i="5"/>
  <c r="BE110" i="5" s="1"/>
  <c r="BE83" i="5"/>
  <c r="BE75" i="5"/>
  <c r="BE85" i="5" s="1"/>
  <c r="BE63" i="5"/>
  <c r="BE58" i="5"/>
  <c r="BE65" i="5" s="1"/>
  <c r="BE43" i="5"/>
  <c r="BE32" i="5"/>
  <c r="BE19" i="5"/>
  <c r="AQ35" i="5"/>
  <c r="AP35" i="5"/>
  <c r="AO35" i="5"/>
  <c r="AN35" i="5"/>
  <c r="AL35" i="5"/>
  <c r="AK35" i="5"/>
  <c r="AI35" i="5"/>
  <c r="AH35" i="5"/>
  <c r="AG35" i="5"/>
  <c r="AF35" i="5"/>
  <c r="AE35" i="5"/>
  <c r="AD35" i="5"/>
  <c r="AC35" i="5"/>
  <c r="AB35" i="5"/>
  <c r="AA35" i="5"/>
  <c r="Z35" i="5"/>
  <c r="Y35" i="5"/>
  <c r="X35" i="5"/>
  <c r="W35" i="5"/>
  <c r="V35" i="5"/>
  <c r="U35" i="5"/>
  <c r="T35" i="5"/>
  <c r="S35" i="5"/>
  <c r="R35" i="5"/>
  <c r="Q35" i="5"/>
  <c r="P35" i="5"/>
  <c r="O35" i="5"/>
  <c r="N35" i="5"/>
  <c r="M35" i="5"/>
  <c r="L35" i="5"/>
  <c r="K35" i="5"/>
  <c r="J35" i="5"/>
  <c r="I35" i="5"/>
  <c r="H35" i="5"/>
  <c r="G35" i="5"/>
  <c r="F35" i="5"/>
  <c r="E35" i="5"/>
  <c r="AR58" i="5"/>
  <c r="AR63" i="5"/>
  <c r="AR65" i="5" s="1"/>
  <c r="AS61" i="5"/>
  <c r="AS56" i="5"/>
  <c r="AS55" i="5"/>
  <c r="AR75" i="5"/>
  <c r="AR147" i="5"/>
  <c r="AR141" i="5"/>
  <c r="AR135" i="5"/>
  <c r="AS133" i="5"/>
  <c r="AS132" i="5"/>
  <c r="AS131" i="5"/>
  <c r="AR128" i="5"/>
  <c r="AR149" i="5" s="1"/>
  <c r="AS126" i="5"/>
  <c r="AS125" i="5"/>
  <c r="AR118" i="5"/>
  <c r="AR108" i="5"/>
  <c r="AR110" i="5" s="1"/>
  <c r="AR101" i="5"/>
  <c r="AR93" i="5"/>
  <c r="AR83" i="5"/>
  <c r="AR85" i="5" s="1"/>
  <c r="AS78" i="5"/>
  <c r="AR43" i="5"/>
  <c r="AR37" i="5"/>
  <c r="AR45" i="5" s="1"/>
  <c r="AR32" i="5"/>
  <c r="AR19" i="5"/>
  <c r="AS11" i="5"/>
  <c r="BE45" i="5" l="1"/>
  <c r="AR151" i="5"/>
  <c r="W118" i="5" l="1"/>
  <c r="V118" i="5"/>
  <c r="AL32" i="5" l="1"/>
  <c r="AM32" i="5"/>
  <c r="AN32" i="5"/>
  <c r="AO32" i="5"/>
  <c r="AP32" i="5"/>
  <c r="V32" i="5"/>
  <c r="W32" i="5"/>
  <c r="P32" i="5"/>
  <c r="Q32" i="5"/>
  <c r="R32" i="5"/>
  <c r="S32" i="5"/>
  <c r="L32" i="5"/>
  <c r="M32" i="5"/>
  <c r="AE58" i="5" l="1"/>
  <c r="D86" i="2" l="1"/>
  <c r="D79" i="2"/>
  <c r="D78" i="2"/>
  <c r="D77" i="2"/>
  <c r="D73" i="2"/>
  <c r="D70" i="2"/>
  <c r="D66" i="2"/>
  <c r="D65" i="2"/>
  <c r="D64" i="2"/>
  <c r="D61" i="2"/>
  <c r="D60" i="2"/>
  <c r="D59" i="2"/>
  <c r="D54" i="2"/>
  <c r="D51" i="2"/>
  <c r="D50" i="2"/>
  <c r="D47" i="2"/>
  <c r="D46" i="2"/>
  <c r="D43" i="2"/>
  <c r="D39" i="2"/>
  <c r="D38" i="2"/>
  <c r="D37" i="2"/>
  <c r="D33" i="2"/>
  <c r="D32" i="2"/>
  <c r="D27" i="2"/>
  <c r="D26" i="2"/>
  <c r="D25" i="2"/>
  <c r="D24" i="2"/>
  <c r="D21" i="2"/>
  <c r="D20" i="2"/>
  <c r="D19" i="2"/>
  <c r="D16" i="2"/>
  <c r="D15" i="2"/>
  <c r="D14" i="2"/>
  <c r="AI144" i="6"/>
  <c r="AI145" i="6"/>
  <c r="AI138" i="6"/>
  <c r="AI139" i="6"/>
  <c r="V144" i="6"/>
  <c r="W144" i="6"/>
  <c r="V145" i="6"/>
  <c r="W145" i="6"/>
  <c r="V138" i="6"/>
  <c r="W138" i="6"/>
  <c r="V139" i="6"/>
  <c r="W139" i="6"/>
  <c r="P144" i="6"/>
  <c r="Q144" i="6"/>
  <c r="R144" i="6"/>
  <c r="S144" i="6"/>
  <c r="P145" i="6"/>
  <c r="Q145" i="6"/>
  <c r="R145" i="6"/>
  <c r="S145" i="6"/>
  <c r="P138" i="6"/>
  <c r="Q138" i="6"/>
  <c r="R138" i="6"/>
  <c r="S138" i="6"/>
  <c r="P139" i="6"/>
  <c r="Q139" i="6"/>
  <c r="R139" i="6"/>
  <c r="S139" i="6"/>
  <c r="L144" i="6"/>
  <c r="M144" i="6"/>
  <c r="L145" i="6"/>
  <c r="M145" i="6"/>
  <c r="L138" i="6"/>
  <c r="M138" i="6"/>
  <c r="L139" i="6"/>
  <c r="M139" i="6"/>
  <c r="F144" i="6"/>
  <c r="G144" i="6"/>
  <c r="H144" i="6"/>
  <c r="F145" i="6"/>
  <c r="G145" i="6"/>
  <c r="H145" i="6"/>
  <c r="F138" i="6"/>
  <c r="G138" i="6"/>
  <c r="H138" i="6"/>
  <c r="F139" i="6"/>
  <c r="G139" i="6"/>
  <c r="H139" i="6"/>
  <c r="AM144" i="6"/>
  <c r="AN144" i="6"/>
  <c r="AO144" i="6"/>
  <c r="AP144" i="6"/>
  <c r="AQ144" i="6"/>
  <c r="AM145" i="6"/>
  <c r="AN145" i="6"/>
  <c r="AO145" i="6"/>
  <c r="AP145" i="6"/>
  <c r="AQ145" i="6"/>
  <c r="AM138" i="6"/>
  <c r="AN138" i="6"/>
  <c r="AO138" i="6"/>
  <c r="AP138" i="6"/>
  <c r="AQ138" i="6"/>
  <c r="AM139" i="6"/>
  <c r="AN139" i="6"/>
  <c r="AO139" i="6"/>
  <c r="AP139" i="6"/>
  <c r="AQ139" i="6"/>
  <c r="AM131" i="6"/>
  <c r="AN131" i="6"/>
  <c r="AO131" i="6"/>
  <c r="AP131" i="6"/>
  <c r="AQ131" i="6"/>
  <c r="AM132" i="6"/>
  <c r="AN132" i="6"/>
  <c r="AO132" i="6"/>
  <c r="AP132" i="6"/>
  <c r="AQ132" i="6"/>
  <c r="AM133" i="6"/>
  <c r="AN133" i="6"/>
  <c r="AO133" i="6"/>
  <c r="AP133" i="6"/>
  <c r="AQ133" i="6"/>
  <c r="AM121" i="6"/>
  <c r="AN121" i="6"/>
  <c r="AO121" i="6"/>
  <c r="AP121" i="6"/>
  <c r="AQ121" i="6"/>
  <c r="AM122" i="6"/>
  <c r="AN122" i="6"/>
  <c r="AO122" i="6"/>
  <c r="AP122" i="6"/>
  <c r="AQ122" i="6"/>
  <c r="AM123" i="6"/>
  <c r="AN123" i="6"/>
  <c r="AO123" i="6"/>
  <c r="AP123" i="6"/>
  <c r="AQ123" i="6"/>
  <c r="AM124" i="6"/>
  <c r="AN124" i="6"/>
  <c r="AO124" i="6"/>
  <c r="AP124" i="6"/>
  <c r="AQ124" i="6"/>
  <c r="AM125" i="6"/>
  <c r="AN125" i="6"/>
  <c r="AO125" i="6"/>
  <c r="AP125" i="6"/>
  <c r="AQ125" i="6"/>
  <c r="AM126" i="6"/>
  <c r="AN126" i="6"/>
  <c r="AO126" i="6"/>
  <c r="AP126" i="6"/>
  <c r="AQ126" i="6"/>
  <c r="AI131" i="6"/>
  <c r="AI132" i="6"/>
  <c r="AI133" i="6"/>
  <c r="AI121" i="6"/>
  <c r="AI122" i="6"/>
  <c r="AI123" i="6"/>
  <c r="AI124" i="6"/>
  <c r="AI125" i="6"/>
  <c r="AI126" i="6"/>
  <c r="V131" i="6"/>
  <c r="W131" i="6"/>
  <c r="V132" i="6"/>
  <c r="W132" i="6"/>
  <c r="V133" i="6"/>
  <c r="W133" i="6"/>
  <c r="V121" i="6"/>
  <c r="W121" i="6"/>
  <c r="V122" i="6"/>
  <c r="W122" i="6"/>
  <c r="V123" i="6"/>
  <c r="W123" i="6"/>
  <c r="V124" i="6"/>
  <c r="W124" i="6"/>
  <c r="V125" i="6"/>
  <c r="W125" i="6"/>
  <c r="V126" i="6"/>
  <c r="W126" i="6"/>
  <c r="P131" i="6"/>
  <c r="Q131" i="6"/>
  <c r="R131" i="6"/>
  <c r="S131" i="6"/>
  <c r="P132" i="6"/>
  <c r="Q132" i="6"/>
  <c r="R132" i="6"/>
  <c r="S132" i="6"/>
  <c r="P133" i="6"/>
  <c r="Q133" i="6"/>
  <c r="R133" i="6"/>
  <c r="S133" i="6"/>
  <c r="P121" i="6"/>
  <c r="Q121" i="6"/>
  <c r="R121" i="6"/>
  <c r="S121" i="6"/>
  <c r="P122" i="6"/>
  <c r="Q122" i="6"/>
  <c r="R122" i="6"/>
  <c r="S122" i="6"/>
  <c r="P123" i="6"/>
  <c r="Q123" i="6"/>
  <c r="R123" i="6"/>
  <c r="S123" i="6"/>
  <c r="P124" i="6"/>
  <c r="Q124" i="6"/>
  <c r="R124" i="6"/>
  <c r="S124" i="6"/>
  <c r="P125" i="6"/>
  <c r="Q125" i="6"/>
  <c r="R125" i="6"/>
  <c r="S125" i="6"/>
  <c r="P126" i="6"/>
  <c r="Q126" i="6"/>
  <c r="R126" i="6"/>
  <c r="S126" i="6"/>
  <c r="L131" i="6"/>
  <c r="M131" i="6"/>
  <c r="L132" i="6"/>
  <c r="M132" i="6"/>
  <c r="L133" i="6"/>
  <c r="M133" i="6"/>
  <c r="L121" i="6"/>
  <c r="M121" i="6"/>
  <c r="L122" i="6"/>
  <c r="M122" i="6"/>
  <c r="L123" i="6"/>
  <c r="M123" i="6"/>
  <c r="L124" i="6"/>
  <c r="M124" i="6"/>
  <c r="L125" i="6"/>
  <c r="M125" i="6"/>
  <c r="L126" i="6"/>
  <c r="M126" i="6"/>
  <c r="F131" i="6"/>
  <c r="G131" i="6"/>
  <c r="H131" i="6"/>
  <c r="F132" i="6"/>
  <c r="G132" i="6"/>
  <c r="H132" i="6"/>
  <c r="F133" i="6"/>
  <c r="G133" i="6"/>
  <c r="H133" i="6"/>
  <c r="F121" i="6"/>
  <c r="G121" i="6"/>
  <c r="H121" i="6"/>
  <c r="F122" i="6"/>
  <c r="G122" i="6"/>
  <c r="H122" i="6"/>
  <c r="F123" i="6"/>
  <c r="G123" i="6"/>
  <c r="H123" i="6"/>
  <c r="F124" i="6"/>
  <c r="G124" i="6"/>
  <c r="H124" i="6"/>
  <c r="F125" i="6"/>
  <c r="G125" i="6"/>
  <c r="H125" i="6"/>
  <c r="F126" i="6"/>
  <c r="G126" i="6"/>
  <c r="H126" i="6"/>
  <c r="AM104" i="6"/>
  <c r="AN104" i="6"/>
  <c r="AO104" i="6"/>
  <c r="AP104" i="6"/>
  <c r="AQ104" i="6"/>
  <c r="AM105" i="6"/>
  <c r="AN105" i="6"/>
  <c r="AO105" i="6"/>
  <c r="AP105" i="6"/>
  <c r="AQ105" i="6"/>
  <c r="AM106" i="6"/>
  <c r="AN106" i="6"/>
  <c r="AO106" i="6"/>
  <c r="AP106" i="6"/>
  <c r="AQ106" i="6"/>
  <c r="AM96" i="6"/>
  <c r="AN96" i="6"/>
  <c r="AO96" i="6"/>
  <c r="AP96" i="6"/>
  <c r="AQ96" i="6"/>
  <c r="AM97" i="6"/>
  <c r="AN97" i="6"/>
  <c r="AO97" i="6"/>
  <c r="AP97" i="6"/>
  <c r="AQ97" i="6"/>
  <c r="AM98" i="6"/>
  <c r="AN98" i="6"/>
  <c r="AO98" i="6"/>
  <c r="AP98" i="6"/>
  <c r="AQ98" i="6"/>
  <c r="AM99" i="6"/>
  <c r="AN99" i="6"/>
  <c r="AO99" i="6"/>
  <c r="AP99" i="6"/>
  <c r="AQ99" i="6"/>
  <c r="AM89" i="6"/>
  <c r="AN89" i="6"/>
  <c r="AO89" i="6"/>
  <c r="AP89" i="6"/>
  <c r="AQ89" i="6"/>
  <c r="AM90" i="6"/>
  <c r="AN90" i="6"/>
  <c r="AO90" i="6"/>
  <c r="AP90" i="6"/>
  <c r="AQ90" i="6"/>
  <c r="AM91" i="6"/>
  <c r="AN91" i="6"/>
  <c r="AO91" i="6"/>
  <c r="AP91" i="6"/>
  <c r="AQ91" i="6"/>
  <c r="AI104" i="6"/>
  <c r="AI105" i="6"/>
  <c r="AI106" i="6"/>
  <c r="AI96" i="6"/>
  <c r="AI97" i="6"/>
  <c r="AI98" i="6"/>
  <c r="AI99" i="6"/>
  <c r="AI89" i="6"/>
  <c r="AI90" i="6"/>
  <c r="AI91" i="6"/>
  <c r="V104" i="6"/>
  <c r="W104" i="6"/>
  <c r="V105" i="6"/>
  <c r="W105" i="6"/>
  <c r="V106" i="6"/>
  <c r="W106" i="6"/>
  <c r="V96" i="6"/>
  <c r="W96" i="6"/>
  <c r="V97" i="6"/>
  <c r="W97" i="6"/>
  <c r="V98" i="6"/>
  <c r="W98" i="6"/>
  <c r="V99" i="6"/>
  <c r="W99" i="6"/>
  <c r="V89" i="6"/>
  <c r="W89" i="6"/>
  <c r="V90" i="6"/>
  <c r="W90" i="6"/>
  <c r="V91" i="6"/>
  <c r="W91" i="6"/>
  <c r="P104" i="6"/>
  <c r="Q104" i="6"/>
  <c r="R104" i="6"/>
  <c r="S104" i="6"/>
  <c r="P105" i="6"/>
  <c r="Q105" i="6"/>
  <c r="R105" i="6"/>
  <c r="S105" i="6"/>
  <c r="P106" i="6"/>
  <c r="Q106" i="6"/>
  <c r="R106" i="6"/>
  <c r="S106" i="6"/>
  <c r="P96" i="6"/>
  <c r="Q96" i="6"/>
  <c r="R96" i="6"/>
  <c r="S96" i="6"/>
  <c r="P97" i="6"/>
  <c r="Q97" i="6"/>
  <c r="R97" i="6"/>
  <c r="S97" i="6"/>
  <c r="P98" i="6"/>
  <c r="Q98" i="6"/>
  <c r="R98" i="6"/>
  <c r="S98" i="6"/>
  <c r="P99" i="6"/>
  <c r="Q99" i="6"/>
  <c r="R99" i="6"/>
  <c r="S99" i="6"/>
  <c r="P89" i="6"/>
  <c r="Q89" i="6"/>
  <c r="R89" i="6"/>
  <c r="S89" i="6"/>
  <c r="P90" i="6"/>
  <c r="Q90" i="6"/>
  <c r="R90" i="6"/>
  <c r="S90" i="6"/>
  <c r="P91" i="6"/>
  <c r="Q91" i="6"/>
  <c r="R91" i="6"/>
  <c r="S91" i="6"/>
  <c r="L104" i="6"/>
  <c r="M104" i="6"/>
  <c r="L105" i="6"/>
  <c r="M105" i="6"/>
  <c r="L106" i="6"/>
  <c r="M106" i="6"/>
  <c r="L96" i="6"/>
  <c r="M96" i="6"/>
  <c r="L97" i="6"/>
  <c r="M97" i="6"/>
  <c r="L98" i="6"/>
  <c r="M98" i="6"/>
  <c r="L99" i="6"/>
  <c r="M99" i="6"/>
  <c r="L89" i="6"/>
  <c r="M89" i="6"/>
  <c r="L90" i="6"/>
  <c r="M90" i="6"/>
  <c r="L91" i="6"/>
  <c r="M91" i="6"/>
  <c r="F104" i="6"/>
  <c r="G104" i="6"/>
  <c r="H104" i="6"/>
  <c r="F105" i="6"/>
  <c r="G105" i="6"/>
  <c r="H105" i="6"/>
  <c r="F106" i="6"/>
  <c r="G106" i="6"/>
  <c r="H106" i="6"/>
  <c r="F96" i="6"/>
  <c r="G96" i="6"/>
  <c r="H96" i="6"/>
  <c r="F97" i="6"/>
  <c r="G97" i="6"/>
  <c r="H97" i="6"/>
  <c r="F98" i="6"/>
  <c r="G98" i="6"/>
  <c r="H98" i="6"/>
  <c r="F99" i="6"/>
  <c r="G99" i="6"/>
  <c r="H99" i="6"/>
  <c r="F89" i="6"/>
  <c r="G89" i="6"/>
  <c r="H89" i="6"/>
  <c r="F90" i="6"/>
  <c r="G90" i="6"/>
  <c r="H90" i="6"/>
  <c r="F91" i="6"/>
  <c r="G91" i="6"/>
  <c r="H91" i="6"/>
  <c r="AM78" i="6"/>
  <c r="AN78" i="6"/>
  <c r="AO78" i="6"/>
  <c r="AP78" i="6"/>
  <c r="AQ78" i="6"/>
  <c r="AM79" i="6"/>
  <c r="AN79" i="6"/>
  <c r="AO79" i="6"/>
  <c r="AP79" i="6"/>
  <c r="AQ79" i="6"/>
  <c r="AM80" i="6"/>
  <c r="AN80" i="6"/>
  <c r="AO80" i="6"/>
  <c r="AP80" i="6"/>
  <c r="AQ80" i="6"/>
  <c r="AM81" i="6"/>
  <c r="AN81" i="6"/>
  <c r="AO81" i="6"/>
  <c r="AP81" i="6"/>
  <c r="AQ81" i="6"/>
  <c r="AM69" i="6"/>
  <c r="AN69" i="6"/>
  <c r="AO69" i="6"/>
  <c r="AP69" i="6"/>
  <c r="AQ69" i="6"/>
  <c r="AM70" i="6"/>
  <c r="AN70" i="6"/>
  <c r="AO70" i="6"/>
  <c r="AP70" i="6"/>
  <c r="AQ70" i="6"/>
  <c r="AM71" i="6"/>
  <c r="AN71" i="6"/>
  <c r="AO71" i="6"/>
  <c r="AP71" i="6"/>
  <c r="AQ71" i="6"/>
  <c r="AM72" i="6"/>
  <c r="AN72" i="6"/>
  <c r="AO72" i="6"/>
  <c r="AP72" i="6"/>
  <c r="AQ72" i="6"/>
  <c r="AM73" i="6"/>
  <c r="AN73" i="6"/>
  <c r="AO73" i="6"/>
  <c r="AP73" i="6"/>
  <c r="AQ73" i="6"/>
  <c r="AI78" i="6"/>
  <c r="AI79" i="6"/>
  <c r="AI80" i="6"/>
  <c r="AI81" i="6"/>
  <c r="AI69" i="6"/>
  <c r="AI70" i="6"/>
  <c r="AI71" i="6"/>
  <c r="AI72" i="6"/>
  <c r="AI73" i="6"/>
  <c r="V78" i="6"/>
  <c r="W78" i="6"/>
  <c r="V79" i="6"/>
  <c r="W79" i="6"/>
  <c r="V80" i="6"/>
  <c r="W80" i="6"/>
  <c r="V81" i="6"/>
  <c r="W81" i="6"/>
  <c r="V69" i="6"/>
  <c r="W69" i="6"/>
  <c r="V70" i="6"/>
  <c r="W70" i="6"/>
  <c r="V71" i="6"/>
  <c r="W71" i="6"/>
  <c r="V72" i="6"/>
  <c r="W72" i="6"/>
  <c r="V73" i="6"/>
  <c r="W73" i="6"/>
  <c r="P78" i="6"/>
  <c r="Q78" i="6"/>
  <c r="R78" i="6"/>
  <c r="S78" i="6"/>
  <c r="P79" i="6"/>
  <c r="Q79" i="6"/>
  <c r="R79" i="6"/>
  <c r="S79" i="6"/>
  <c r="P80" i="6"/>
  <c r="Q80" i="6"/>
  <c r="R80" i="6"/>
  <c r="S80" i="6"/>
  <c r="P81" i="6"/>
  <c r="Q81" i="6"/>
  <c r="R81" i="6"/>
  <c r="S81" i="6"/>
  <c r="P69" i="6"/>
  <c r="Q69" i="6"/>
  <c r="R69" i="6"/>
  <c r="S69" i="6"/>
  <c r="P70" i="6"/>
  <c r="Q70" i="6"/>
  <c r="R70" i="6"/>
  <c r="S70" i="6"/>
  <c r="P71" i="6"/>
  <c r="Q71" i="6"/>
  <c r="R71" i="6"/>
  <c r="S71" i="6"/>
  <c r="P72" i="6"/>
  <c r="Q72" i="6"/>
  <c r="R72" i="6"/>
  <c r="S72" i="6"/>
  <c r="P73" i="6"/>
  <c r="Q73" i="6"/>
  <c r="R73" i="6"/>
  <c r="S73" i="6"/>
  <c r="L78" i="6"/>
  <c r="M78" i="6"/>
  <c r="L79" i="6"/>
  <c r="M79" i="6"/>
  <c r="L80" i="6"/>
  <c r="M80" i="6"/>
  <c r="L81" i="6"/>
  <c r="M81" i="6"/>
  <c r="L69" i="6"/>
  <c r="M69" i="6"/>
  <c r="L70" i="6"/>
  <c r="M70" i="6"/>
  <c r="L71" i="6"/>
  <c r="M71" i="6"/>
  <c r="L72" i="6"/>
  <c r="M72" i="6"/>
  <c r="L73" i="6"/>
  <c r="M73" i="6"/>
  <c r="F78" i="6"/>
  <c r="G78" i="6"/>
  <c r="H78" i="6"/>
  <c r="F79" i="6"/>
  <c r="G79" i="6"/>
  <c r="H79" i="6"/>
  <c r="F80" i="6"/>
  <c r="G80" i="6"/>
  <c r="H80" i="6"/>
  <c r="F81" i="6"/>
  <c r="G81" i="6"/>
  <c r="H81" i="6"/>
  <c r="F69" i="6"/>
  <c r="G69" i="6"/>
  <c r="H69" i="6"/>
  <c r="F70" i="6"/>
  <c r="G70" i="6"/>
  <c r="H70" i="6"/>
  <c r="F71" i="6"/>
  <c r="G71" i="6"/>
  <c r="H71" i="6"/>
  <c r="F72" i="6"/>
  <c r="G72" i="6"/>
  <c r="H72" i="6"/>
  <c r="F73" i="6"/>
  <c r="G73" i="6"/>
  <c r="H73" i="6"/>
  <c r="AM61" i="6"/>
  <c r="AM63" i="6" s="1"/>
  <c r="AN61" i="6"/>
  <c r="AN63" i="6" s="1"/>
  <c r="AO61" i="6"/>
  <c r="AO63" i="6" s="1"/>
  <c r="AP61" i="6"/>
  <c r="AP63" i="6" s="1"/>
  <c r="AQ61" i="6"/>
  <c r="AQ63" i="6" s="1"/>
  <c r="AM55" i="6"/>
  <c r="AN55" i="6"/>
  <c r="AO55" i="6"/>
  <c r="AP55" i="6"/>
  <c r="AQ55" i="6"/>
  <c r="AM56" i="6"/>
  <c r="AN56" i="6"/>
  <c r="AO56" i="6"/>
  <c r="AP56" i="6"/>
  <c r="AQ56" i="6"/>
  <c r="AM49" i="6"/>
  <c r="AN49" i="6"/>
  <c r="AO49" i="6"/>
  <c r="AP49" i="6"/>
  <c r="AQ49" i="6"/>
  <c r="AM50" i="6"/>
  <c r="AM52" i="6" s="1"/>
  <c r="AN50" i="6"/>
  <c r="AO50" i="6"/>
  <c r="AO52" i="6" s="1"/>
  <c r="AP50" i="6"/>
  <c r="AQ50" i="6"/>
  <c r="AQ52" i="6" s="1"/>
  <c r="AI61" i="6"/>
  <c r="AI63" i="6" s="1"/>
  <c r="AI55" i="6"/>
  <c r="AI56" i="6"/>
  <c r="V61" i="6"/>
  <c r="V63" i="6" s="1"/>
  <c r="W61" i="6"/>
  <c r="W63" i="6" s="1"/>
  <c r="V55" i="6"/>
  <c r="W55" i="6"/>
  <c r="V56" i="6"/>
  <c r="W56" i="6"/>
  <c r="V50" i="6"/>
  <c r="W50" i="6"/>
  <c r="V49" i="6"/>
  <c r="V52" i="6" s="1"/>
  <c r="W49" i="6"/>
  <c r="W52" i="6" s="1"/>
  <c r="P61" i="6"/>
  <c r="P63" i="6" s="1"/>
  <c r="Q61" i="6"/>
  <c r="Q63" i="6" s="1"/>
  <c r="R61" i="6"/>
  <c r="R63" i="6" s="1"/>
  <c r="S61" i="6"/>
  <c r="S63" i="6" s="1"/>
  <c r="P55" i="6"/>
  <c r="Q55" i="6"/>
  <c r="R55" i="6"/>
  <c r="S55" i="6"/>
  <c r="P56" i="6"/>
  <c r="Q56" i="6"/>
  <c r="R56" i="6"/>
  <c r="S56" i="6"/>
  <c r="P49" i="6"/>
  <c r="Q49" i="6"/>
  <c r="R49" i="6"/>
  <c r="S49" i="6"/>
  <c r="P50" i="6"/>
  <c r="Q50" i="6"/>
  <c r="R50" i="6"/>
  <c r="S50" i="6"/>
  <c r="L61" i="6"/>
  <c r="L63" i="6" s="1"/>
  <c r="M61" i="6"/>
  <c r="M63" i="6" s="1"/>
  <c r="L55" i="6"/>
  <c r="M55" i="6"/>
  <c r="L56" i="6"/>
  <c r="M56" i="6"/>
  <c r="L49" i="6"/>
  <c r="M49" i="6"/>
  <c r="L50" i="6"/>
  <c r="M50" i="6"/>
  <c r="F61" i="6"/>
  <c r="F63" i="6" s="1"/>
  <c r="G61" i="6"/>
  <c r="G63" i="6" s="1"/>
  <c r="H61" i="6"/>
  <c r="H63" i="6" s="1"/>
  <c r="F55" i="6"/>
  <c r="G55" i="6"/>
  <c r="H55" i="6"/>
  <c r="F56" i="6"/>
  <c r="G56" i="6"/>
  <c r="H56" i="6"/>
  <c r="H58" i="6" s="1"/>
  <c r="F49" i="6"/>
  <c r="G49" i="6"/>
  <c r="H49" i="6"/>
  <c r="F50" i="6"/>
  <c r="G50" i="6"/>
  <c r="H50" i="6"/>
  <c r="AM40" i="6"/>
  <c r="AN40" i="6"/>
  <c r="AO40" i="6"/>
  <c r="AP40" i="6"/>
  <c r="AQ40" i="6"/>
  <c r="AM41" i="6"/>
  <c r="AN41" i="6"/>
  <c r="AO41" i="6"/>
  <c r="AP41" i="6"/>
  <c r="AQ41" i="6"/>
  <c r="AI49" i="6"/>
  <c r="AI50" i="6"/>
  <c r="AI40" i="6"/>
  <c r="AI41" i="6"/>
  <c r="V41" i="6"/>
  <c r="W41" i="6"/>
  <c r="V40" i="6"/>
  <c r="V43" i="6" s="1"/>
  <c r="W40" i="6"/>
  <c r="W43" i="6" s="1"/>
  <c r="P40" i="6"/>
  <c r="Q40" i="6"/>
  <c r="R40" i="6"/>
  <c r="S40" i="6"/>
  <c r="P41" i="6"/>
  <c r="Q41" i="6"/>
  <c r="R41" i="6"/>
  <c r="S41" i="6"/>
  <c r="L40" i="6"/>
  <c r="M40" i="6"/>
  <c r="L41" i="6"/>
  <c r="M41" i="6"/>
  <c r="F40" i="6"/>
  <c r="G40" i="6"/>
  <c r="H40" i="6"/>
  <c r="F41" i="6"/>
  <c r="F43" i="6" s="1"/>
  <c r="G41" i="6"/>
  <c r="H41" i="6"/>
  <c r="H43" i="6" s="1"/>
  <c r="AM22" i="6"/>
  <c r="AN22" i="6"/>
  <c r="AO22" i="6"/>
  <c r="AP22" i="6"/>
  <c r="AQ22" i="6"/>
  <c r="AM23" i="6"/>
  <c r="AN23" i="6"/>
  <c r="AO23" i="6"/>
  <c r="AP23" i="6"/>
  <c r="AQ23" i="6"/>
  <c r="AM24" i="6"/>
  <c r="AN24" i="6"/>
  <c r="AO24" i="6"/>
  <c r="AP24" i="6"/>
  <c r="AQ24" i="6"/>
  <c r="AM25" i="6"/>
  <c r="AN25" i="6"/>
  <c r="AO25" i="6"/>
  <c r="AP25" i="6"/>
  <c r="AQ25" i="6"/>
  <c r="AM26" i="6"/>
  <c r="AN26" i="6"/>
  <c r="AO26" i="6"/>
  <c r="AP26" i="6"/>
  <c r="AQ26" i="6"/>
  <c r="AM27" i="6"/>
  <c r="AN27" i="6"/>
  <c r="AO27" i="6"/>
  <c r="AP27" i="6"/>
  <c r="AQ27" i="6"/>
  <c r="AM28" i="6"/>
  <c r="AN28" i="6"/>
  <c r="AO28" i="6"/>
  <c r="AP28" i="6"/>
  <c r="AQ28" i="6"/>
  <c r="AM29" i="6"/>
  <c r="AN29" i="6"/>
  <c r="AO29" i="6"/>
  <c r="AP29" i="6"/>
  <c r="AQ29" i="6"/>
  <c r="AM30" i="6"/>
  <c r="AN30" i="6"/>
  <c r="AO30" i="6"/>
  <c r="AP30" i="6"/>
  <c r="AQ30" i="6"/>
  <c r="AI22" i="6"/>
  <c r="AI23" i="6"/>
  <c r="AI24" i="6"/>
  <c r="AI25" i="6"/>
  <c r="AI26" i="6"/>
  <c r="AI27" i="6"/>
  <c r="AI28" i="6"/>
  <c r="AI29" i="6"/>
  <c r="AI30" i="6"/>
  <c r="V22" i="6"/>
  <c r="W22" i="6"/>
  <c r="V23" i="6"/>
  <c r="W23" i="6"/>
  <c r="V24" i="6"/>
  <c r="W24" i="6"/>
  <c r="V25" i="6"/>
  <c r="W25" i="6"/>
  <c r="V26" i="6"/>
  <c r="W26" i="6"/>
  <c r="V27" i="6"/>
  <c r="W27" i="6"/>
  <c r="V28" i="6"/>
  <c r="W28" i="6"/>
  <c r="V29" i="6"/>
  <c r="W29" i="6"/>
  <c r="V30" i="6"/>
  <c r="W30" i="6"/>
  <c r="P22" i="6"/>
  <c r="Q22" i="6"/>
  <c r="R22" i="6"/>
  <c r="S22" i="6"/>
  <c r="P23" i="6"/>
  <c r="Q23" i="6"/>
  <c r="R23" i="6"/>
  <c r="S23" i="6"/>
  <c r="P24" i="6"/>
  <c r="Q24" i="6"/>
  <c r="R24" i="6"/>
  <c r="S24" i="6"/>
  <c r="P25" i="6"/>
  <c r="Q25" i="6"/>
  <c r="R25" i="6"/>
  <c r="S25" i="6"/>
  <c r="P26" i="6"/>
  <c r="Q26" i="6"/>
  <c r="R26" i="6"/>
  <c r="S26" i="6"/>
  <c r="P27" i="6"/>
  <c r="Q27" i="6"/>
  <c r="R27" i="6"/>
  <c r="S27" i="6"/>
  <c r="P28" i="6"/>
  <c r="Q28" i="6"/>
  <c r="R28" i="6"/>
  <c r="S28" i="6"/>
  <c r="P29" i="6"/>
  <c r="Q29" i="6"/>
  <c r="R29" i="6"/>
  <c r="S29" i="6"/>
  <c r="P30" i="6"/>
  <c r="Q30" i="6"/>
  <c r="R30" i="6"/>
  <c r="S30" i="6"/>
  <c r="L22" i="6"/>
  <c r="M22" i="6"/>
  <c r="L23" i="6"/>
  <c r="M23" i="6"/>
  <c r="L24" i="6"/>
  <c r="M24" i="6"/>
  <c r="L25" i="6"/>
  <c r="M25" i="6"/>
  <c r="L26" i="6"/>
  <c r="M26" i="6"/>
  <c r="L27" i="6"/>
  <c r="M27" i="6"/>
  <c r="L28" i="6"/>
  <c r="M28" i="6"/>
  <c r="L29" i="6"/>
  <c r="M29" i="6"/>
  <c r="L30" i="6"/>
  <c r="M30" i="6"/>
  <c r="F22" i="6"/>
  <c r="G22" i="6"/>
  <c r="H22" i="6"/>
  <c r="F23" i="6"/>
  <c r="G23" i="6"/>
  <c r="H23" i="6"/>
  <c r="F24" i="6"/>
  <c r="G24" i="6"/>
  <c r="H24" i="6"/>
  <c r="F25" i="6"/>
  <c r="G25" i="6"/>
  <c r="H25" i="6"/>
  <c r="F26" i="6"/>
  <c r="G26" i="6"/>
  <c r="H26" i="6"/>
  <c r="F27" i="6"/>
  <c r="G27" i="6"/>
  <c r="H27" i="6"/>
  <c r="F28" i="6"/>
  <c r="G28" i="6"/>
  <c r="H28" i="6"/>
  <c r="F29" i="6"/>
  <c r="G29" i="6"/>
  <c r="H29" i="6"/>
  <c r="F30" i="6"/>
  <c r="G30" i="6"/>
  <c r="H30" i="6"/>
  <c r="AN10" i="6"/>
  <c r="AM12" i="6"/>
  <c r="AN12" i="6"/>
  <c r="AO12" i="6"/>
  <c r="AP12" i="6"/>
  <c r="AQ12" i="6"/>
  <c r="AM13" i="6"/>
  <c r="AN13" i="6"/>
  <c r="AO13" i="6"/>
  <c r="AP13" i="6"/>
  <c r="AQ13" i="6"/>
  <c r="AM14" i="6"/>
  <c r="AN14" i="6"/>
  <c r="AO14" i="6"/>
  <c r="AP14" i="6"/>
  <c r="AQ14" i="6"/>
  <c r="AM15" i="6"/>
  <c r="AN15" i="6"/>
  <c r="AO15" i="6"/>
  <c r="AP15" i="6"/>
  <c r="AQ15" i="6"/>
  <c r="AM16" i="6"/>
  <c r="AN16" i="6"/>
  <c r="AO16" i="6"/>
  <c r="AP16" i="6"/>
  <c r="AQ16" i="6"/>
  <c r="AM17" i="6"/>
  <c r="AN17" i="6"/>
  <c r="AO17" i="6"/>
  <c r="AP17" i="6"/>
  <c r="AQ17" i="6"/>
  <c r="AI10" i="6"/>
  <c r="AI12" i="6"/>
  <c r="AI13" i="6"/>
  <c r="AI14" i="6"/>
  <c r="AI15" i="6"/>
  <c r="AI16" i="6"/>
  <c r="AI17" i="6"/>
  <c r="V10" i="6"/>
  <c r="W10" i="6"/>
  <c r="V12" i="6"/>
  <c r="W12" i="6"/>
  <c r="V13" i="6"/>
  <c r="W13" i="6"/>
  <c r="V14" i="6"/>
  <c r="W14" i="6"/>
  <c r="V15" i="6"/>
  <c r="W15" i="6"/>
  <c r="V16" i="6"/>
  <c r="W16" i="6"/>
  <c r="V17" i="6"/>
  <c r="W17" i="6"/>
  <c r="P12" i="6"/>
  <c r="Q12" i="6"/>
  <c r="R12" i="6"/>
  <c r="S12" i="6"/>
  <c r="P13" i="6"/>
  <c r="Q13" i="6"/>
  <c r="R13" i="6"/>
  <c r="S13" i="6"/>
  <c r="P14" i="6"/>
  <c r="Q14" i="6"/>
  <c r="R14" i="6"/>
  <c r="S14" i="6"/>
  <c r="P15" i="6"/>
  <c r="Q15" i="6"/>
  <c r="R15" i="6"/>
  <c r="S15" i="6"/>
  <c r="P16" i="6"/>
  <c r="Q16" i="6"/>
  <c r="R16" i="6"/>
  <c r="S16" i="6"/>
  <c r="P17" i="6"/>
  <c r="Q17" i="6"/>
  <c r="R17" i="6"/>
  <c r="S17" i="6"/>
  <c r="P10" i="6"/>
  <c r="Q10" i="6"/>
  <c r="R10" i="6"/>
  <c r="S10" i="6"/>
  <c r="L17" i="6"/>
  <c r="M17" i="6"/>
  <c r="L16" i="6"/>
  <c r="M16" i="6"/>
  <c r="L15" i="6"/>
  <c r="M15" i="6"/>
  <c r="L14" i="6"/>
  <c r="M14" i="6"/>
  <c r="L13" i="6"/>
  <c r="M13" i="6"/>
  <c r="L12" i="6"/>
  <c r="M12" i="6"/>
  <c r="L10" i="6"/>
  <c r="M10" i="6"/>
  <c r="F17" i="6"/>
  <c r="G17" i="6"/>
  <c r="H17" i="6"/>
  <c r="F16" i="6"/>
  <c r="G16" i="6"/>
  <c r="H16" i="6"/>
  <c r="F15" i="6"/>
  <c r="G15" i="6"/>
  <c r="H15" i="6"/>
  <c r="F14" i="6"/>
  <c r="G14" i="6"/>
  <c r="H14" i="6"/>
  <c r="F13" i="6"/>
  <c r="G13" i="6"/>
  <c r="H13" i="6"/>
  <c r="F12" i="6"/>
  <c r="G12" i="6"/>
  <c r="H12" i="6"/>
  <c r="F10" i="6"/>
  <c r="G10" i="6"/>
  <c r="H10" i="6"/>
  <c r="AQ116" i="6"/>
  <c r="AP116" i="6"/>
  <c r="AN116" i="6"/>
  <c r="AM116" i="6"/>
  <c r="AI116" i="6"/>
  <c r="W116" i="6"/>
  <c r="V116" i="6"/>
  <c r="S116" i="6"/>
  <c r="R116" i="6"/>
  <c r="Q116" i="6"/>
  <c r="P116" i="6"/>
  <c r="M116" i="6"/>
  <c r="L116" i="6"/>
  <c r="H116" i="6"/>
  <c r="G116" i="6"/>
  <c r="F116" i="6"/>
  <c r="AQ114" i="6"/>
  <c r="AP114" i="6"/>
  <c r="AO114" i="6"/>
  <c r="AN114" i="6"/>
  <c r="AM114" i="6"/>
  <c r="AI114" i="6"/>
  <c r="AI43" i="6" l="1"/>
  <c r="AI52" i="6"/>
  <c r="AP43" i="6"/>
  <c r="AN43" i="6"/>
  <c r="AP58" i="6"/>
  <c r="AN58" i="6"/>
  <c r="H93" i="6"/>
  <c r="G52" i="6"/>
  <c r="AI147" i="6"/>
  <c r="Q52" i="6"/>
  <c r="M32" i="6"/>
  <c r="S32" i="6"/>
  <c r="Q32" i="6"/>
  <c r="W32" i="6"/>
  <c r="AI32" i="6"/>
  <c r="F58" i="6"/>
  <c r="M52" i="6"/>
  <c r="S52" i="6"/>
  <c r="AP52" i="6"/>
  <c r="AN52" i="6"/>
  <c r="AQ147" i="6"/>
  <c r="AO147" i="6"/>
  <c r="AM147" i="6"/>
  <c r="H147" i="6"/>
  <c r="F147" i="6"/>
  <c r="L147" i="6"/>
  <c r="R147" i="6"/>
  <c r="P147" i="6"/>
  <c r="V147" i="6"/>
  <c r="G32" i="6"/>
  <c r="H32" i="6"/>
  <c r="F32" i="6"/>
  <c r="L32" i="6"/>
  <c r="R32" i="6"/>
  <c r="P32" i="6"/>
  <c r="V32" i="6"/>
  <c r="AN32" i="6"/>
  <c r="AQ43" i="6"/>
  <c r="H52" i="6"/>
  <c r="F52" i="6"/>
  <c r="F65" i="6" s="1"/>
  <c r="L52" i="6"/>
  <c r="R52" i="6"/>
  <c r="P52" i="6"/>
  <c r="AI58" i="6"/>
  <c r="AQ58" i="6"/>
  <c r="AQ65" i="6" s="1"/>
  <c r="G108" i="6"/>
  <c r="R101" i="6"/>
  <c r="AP141" i="6"/>
  <c r="AN141" i="6"/>
  <c r="AP147" i="6"/>
  <c r="AN147" i="6"/>
  <c r="G141" i="6"/>
  <c r="G147" i="6"/>
  <c r="M147" i="6"/>
  <c r="S147" i="6"/>
  <c r="Q147" i="6"/>
  <c r="W147" i="6"/>
  <c r="M141" i="6"/>
  <c r="S141" i="6"/>
  <c r="Q141" i="6"/>
  <c r="W141" i="6"/>
  <c r="AQ141" i="6"/>
  <c r="AO141" i="6"/>
  <c r="AM141" i="6"/>
  <c r="H141" i="6"/>
  <c r="F141" i="6"/>
  <c r="L141" i="6"/>
  <c r="R141" i="6"/>
  <c r="P141" i="6"/>
  <c r="V141" i="6"/>
  <c r="AI141" i="6"/>
  <c r="H135" i="6"/>
  <c r="F135" i="6"/>
  <c r="L135" i="6"/>
  <c r="R135" i="6"/>
  <c r="P135" i="6"/>
  <c r="V135" i="6"/>
  <c r="AQ135" i="6"/>
  <c r="AO135" i="6"/>
  <c r="AM135" i="6"/>
  <c r="G135" i="6"/>
  <c r="M135" i="6"/>
  <c r="S135" i="6"/>
  <c r="Q135" i="6"/>
  <c r="W135" i="6"/>
  <c r="AI135" i="6"/>
  <c r="AP135" i="6"/>
  <c r="AN135" i="6"/>
  <c r="H128" i="6"/>
  <c r="F128" i="6"/>
  <c r="M128" i="6"/>
  <c r="S128" i="6"/>
  <c r="Q128" i="6"/>
  <c r="W128" i="6"/>
  <c r="AQ128" i="6"/>
  <c r="AO128" i="6"/>
  <c r="AM128" i="6"/>
  <c r="G128" i="6"/>
  <c r="L128" i="6"/>
  <c r="R128" i="6"/>
  <c r="P128" i="6"/>
  <c r="V128" i="6"/>
  <c r="AI128" i="6"/>
  <c r="AP128" i="6"/>
  <c r="AN128" i="6"/>
  <c r="M108" i="6"/>
  <c r="S108" i="6"/>
  <c r="Q108" i="6"/>
  <c r="W108" i="6"/>
  <c r="AP108" i="6"/>
  <c r="AN108" i="6"/>
  <c r="H108" i="6"/>
  <c r="F108" i="6"/>
  <c r="L108" i="6"/>
  <c r="R108" i="6"/>
  <c r="P108" i="6"/>
  <c r="V108" i="6"/>
  <c r="AI108" i="6"/>
  <c r="AQ108" i="6"/>
  <c r="AO108" i="6"/>
  <c r="AM108" i="6"/>
  <c r="G101" i="6"/>
  <c r="H101" i="6"/>
  <c r="F101" i="6"/>
  <c r="M101" i="6"/>
  <c r="V101" i="6"/>
  <c r="AP101" i="6"/>
  <c r="AN101" i="6"/>
  <c r="L101" i="6"/>
  <c r="W101" i="6"/>
  <c r="AI101" i="6"/>
  <c r="AQ101" i="6"/>
  <c r="AO101" i="6"/>
  <c r="AM101" i="6"/>
  <c r="F93" i="6"/>
  <c r="G93" i="6"/>
  <c r="L93" i="6"/>
  <c r="R93" i="6"/>
  <c r="R110" i="6" s="1"/>
  <c r="P93" i="6"/>
  <c r="W93" i="6"/>
  <c r="W110" i="6" s="1"/>
  <c r="AI93" i="6"/>
  <c r="AQ93" i="6"/>
  <c r="AO93" i="6"/>
  <c r="AM93" i="6"/>
  <c r="M93" i="6"/>
  <c r="S93" i="6"/>
  <c r="Q93" i="6"/>
  <c r="V93" i="6"/>
  <c r="V110" i="6" s="1"/>
  <c r="AP93" i="6"/>
  <c r="AN93" i="6"/>
  <c r="AN110" i="6" s="1"/>
  <c r="M83" i="6"/>
  <c r="S83" i="6"/>
  <c r="Q83" i="6"/>
  <c r="W83" i="6"/>
  <c r="AI83" i="6"/>
  <c r="G83" i="6"/>
  <c r="H83" i="6"/>
  <c r="F83" i="6"/>
  <c r="L83" i="6"/>
  <c r="R83" i="6"/>
  <c r="P83" i="6"/>
  <c r="V83" i="6"/>
  <c r="AP83" i="6"/>
  <c r="AN83" i="6"/>
  <c r="AQ83" i="6"/>
  <c r="AO83" i="6"/>
  <c r="AM83" i="6"/>
  <c r="H75" i="6"/>
  <c r="F75" i="6"/>
  <c r="G75" i="6"/>
  <c r="G85" i="6" s="1"/>
  <c r="M75" i="6"/>
  <c r="M85" i="6" s="1"/>
  <c r="S75" i="6"/>
  <c r="S85" i="6" s="1"/>
  <c r="Q75" i="6"/>
  <c r="Q85" i="6" s="1"/>
  <c r="W75" i="6"/>
  <c r="W85" i="6" s="1"/>
  <c r="AQ75" i="6"/>
  <c r="AQ85" i="6" s="1"/>
  <c r="AM75" i="6"/>
  <c r="AP75" i="6"/>
  <c r="AP85" i="6" s="1"/>
  <c r="AN75" i="6"/>
  <c r="AN85" i="6" s="1"/>
  <c r="L75" i="6"/>
  <c r="L85" i="6" s="1"/>
  <c r="R75" i="6"/>
  <c r="R85" i="6" s="1"/>
  <c r="P75" i="6"/>
  <c r="P85" i="6" s="1"/>
  <c r="V75" i="6"/>
  <c r="V85" i="6" s="1"/>
  <c r="AI75" i="6"/>
  <c r="G58" i="6"/>
  <c r="M58" i="6"/>
  <c r="M65" i="6" s="1"/>
  <c r="R58" i="6"/>
  <c r="P58" i="6"/>
  <c r="V58" i="6"/>
  <c r="V65" i="6" s="1"/>
  <c r="AO58" i="6"/>
  <c r="G65" i="6"/>
  <c r="L58" i="6"/>
  <c r="L65" i="6" s="1"/>
  <c r="R65" i="6"/>
  <c r="P65" i="6"/>
  <c r="S58" i="6"/>
  <c r="W58" i="6"/>
  <c r="W65" i="6" s="1"/>
  <c r="AO65" i="6"/>
  <c r="AP65" i="6"/>
  <c r="AN65" i="6"/>
  <c r="L43" i="6"/>
  <c r="R43" i="6"/>
  <c r="P43" i="6"/>
  <c r="AO43" i="6"/>
  <c r="AM43" i="6"/>
  <c r="G43" i="6"/>
  <c r="M43" i="6"/>
  <c r="S43" i="6"/>
  <c r="Q43" i="6"/>
  <c r="AQ32" i="6"/>
  <c r="AP32" i="6"/>
  <c r="AO75" i="6"/>
  <c r="AO85" i="6" s="1"/>
  <c r="AO32" i="6"/>
  <c r="AM32" i="6"/>
  <c r="AM58" i="6"/>
  <c r="AM65" i="6" s="1"/>
  <c r="S65" i="6"/>
  <c r="H65" i="6"/>
  <c r="Q58" i="6"/>
  <c r="Q65" i="6" s="1"/>
  <c r="F110" i="6"/>
  <c r="P101" i="6"/>
  <c r="AM110" i="6"/>
  <c r="S101" i="6"/>
  <c r="Q101" i="6"/>
  <c r="Q110" i="6" s="1"/>
  <c r="AW32" i="5"/>
  <c r="AL147" i="5"/>
  <c r="AM147" i="5"/>
  <c r="AN147" i="5"/>
  <c r="AO147" i="5"/>
  <c r="AP147" i="5"/>
  <c r="V147" i="5"/>
  <c r="W147" i="5"/>
  <c r="P147" i="5"/>
  <c r="Q147" i="5"/>
  <c r="R147" i="5"/>
  <c r="S147" i="5"/>
  <c r="L147" i="5"/>
  <c r="M147" i="5"/>
  <c r="F147" i="5"/>
  <c r="G147" i="5"/>
  <c r="H147" i="5"/>
  <c r="AL141" i="5"/>
  <c r="AM141" i="5"/>
  <c r="AN141" i="5"/>
  <c r="AO141" i="5"/>
  <c r="AP141" i="5"/>
  <c r="AL135" i="5"/>
  <c r="AM135" i="5"/>
  <c r="AN135" i="5"/>
  <c r="AO135" i="5"/>
  <c r="AP135" i="5"/>
  <c r="AL128" i="5"/>
  <c r="AM128" i="5"/>
  <c r="AN128" i="5"/>
  <c r="AO128" i="5"/>
  <c r="AP128" i="5"/>
  <c r="V141" i="5"/>
  <c r="W141" i="5"/>
  <c r="V135" i="5"/>
  <c r="W135" i="5"/>
  <c r="V128" i="5"/>
  <c r="V149" i="5" s="1"/>
  <c r="W128" i="5"/>
  <c r="W149" i="5" s="1"/>
  <c r="P141" i="5"/>
  <c r="Q141" i="5"/>
  <c r="R141" i="5"/>
  <c r="S141" i="5"/>
  <c r="P135" i="5"/>
  <c r="Q135" i="5"/>
  <c r="R135" i="5"/>
  <c r="S135" i="5"/>
  <c r="P128" i="5"/>
  <c r="Q128" i="5"/>
  <c r="R128" i="5"/>
  <c r="S128" i="5"/>
  <c r="L141" i="5"/>
  <c r="M141" i="5"/>
  <c r="L135" i="5"/>
  <c r="M135" i="5"/>
  <c r="L128" i="5"/>
  <c r="M128" i="5"/>
  <c r="F141" i="5"/>
  <c r="G141" i="5"/>
  <c r="H141" i="5"/>
  <c r="F135" i="5"/>
  <c r="G135" i="5"/>
  <c r="H135" i="5"/>
  <c r="F128" i="5"/>
  <c r="G128" i="5"/>
  <c r="H128" i="5"/>
  <c r="AL108" i="5"/>
  <c r="AM108" i="5"/>
  <c r="AN108" i="5"/>
  <c r="AO108" i="5"/>
  <c r="AP108" i="5"/>
  <c r="AL101" i="5"/>
  <c r="AM101" i="5"/>
  <c r="AN101" i="5"/>
  <c r="AO101" i="5"/>
  <c r="AP101" i="5"/>
  <c r="AL93" i="5"/>
  <c r="AL110" i="5" s="1"/>
  <c r="AM93" i="5"/>
  <c r="AN93" i="5"/>
  <c r="AN110" i="5" s="1"/>
  <c r="AO93" i="5"/>
  <c r="AP93" i="5"/>
  <c r="AP110" i="5" s="1"/>
  <c r="V108" i="5"/>
  <c r="V115" i="6" s="1"/>
  <c r="W108" i="5"/>
  <c r="W115" i="6" s="1"/>
  <c r="V101" i="5"/>
  <c r="W101" i="5"/>
  <c r="V93" i="5"/>
  <c r="W93" i="5"/>
  <c r="P108" i="5"/>
  <c r="P115" i="6" s="1"/>
  <c r="Q108" i="5"/>
  <c r="Q115" i="6" s="1"/>
  <c r="R108" i="5"/>
  <c r="R115" i="6" s="1"/>
  <c r="S108" i="5"/>
  <c r="S115" i="6" s="1"/>
  <c r="P101" i="5"/>
  <c r="Q101" i="5"/>
  <c r="R101" i="5"/>
  <c r="S101" i="5"/>
  <c r="P93" i="5"/>
  <c r="Q93" i="5"/>
  <c r="R93" i="5"/>
  <c r="S93" i="5"/>
  <c r="L93" i="5"/>
  <c r="M93" i="5"/>
  <c r="L108" i="5"/>
  <c r="L115" i="6" s="1"/>
  <c r="M108" i="5"/>
  <c r="M115" i="6" s="1"/>
  <c r="L101" i="5"/>
  <c r="L110" i="5" s="1"/>
  <c r="M101" i="5"/>
  <c r="M110" i="5" s="1"/>
  <c r="F108" i="5"/>
  <c r="F115" i="6" s="1"/>
  <c r="G108" i="5"/>
  <c r="G115" i="6" s="1"/>
  <c r="H108" i="5"/>
  <c r="H115" i="6" s="1"/>
  <c r="F101" i="5"/>
  <c r="G101" i="5"/>
  <c r="H101" i="5"/>
  <c r="F93" i="5"/>
  <c r="G93" i="5"/>
  <c r="H93" i="5"/>
  <c r="AL83" i="5"/>
  <c r="AM83" i="5"/>
  <c r="AN83" i="5"/>
  <c r="AO83" i="5"/>
  <c r="AP83" i="5"/>
  <c r="AL75" i="5"/>
  <c r="AM75" i="5"/>
  <c r="AN75" i="5"/>
  <c r="AO75" i="5"/>
  <c r="AP75" i="5"/>
  <c r="V83" i="5"/>
  <c r="W83" i="5"/>
  <c r="V75" i="5"/>
  <c r="V85" i="5" s="1"/>
  <c r="W75" i="5"/>
  <c r="W85" i="5" s="1"/>
  <c r="P83" i="5"/>
  <c r="Q83" i="5"/>
  <c r="R83" i="5"/>
  <c r="S83" i="5"/>
  <c r="P75" i="5"/>
  <c r="P85" i="5" s="1"/>
  <c r="Q75" i="5"/>
  <c r="Q85" i="5" s="1"/>
  <c r="R75" i="5"/>
  <c r="R85" i="5" s="1"/>
  <c r="S75" i="5"/>
  <c r="L83" i="5"/>
  <c r="M83" i="5"/>
  <c r="L75" i="5"/>
  <c r="L85" i="5" s="1"/>
  <c r="M75" i="5"/>
  <c r="M85" i="5" s="1"/>
  <c r="F83" i="5"/>
  <c r="G83" i="5"/>
  <c r="H83" i="5"/>
  <c r="F75" i="5"/>
  <c r="G75" i="5"/>
  <c r="H75" i="5"/>
  <c r="AL63" i="5"/>
  <c r="AM63" i="5"/>
  <c r="AN63" i="5"/>
  <c r="AO63" i="5"/>
  <c r="AP63" i="5"/>
  <c r="AL58" i="5"/>
  <c r="AM58" i="5"/>
  <c r="AN58" i="5"/>
  <c r="AO58" i="5"/>
  <c r="AP58" i="5"/>
  <c r="AL52" i="5"/>
  <c r="AM52" i="5"/>
  <c r="AN52" i="5"/>
  <c r="AN65" i="5" s="1"/>
  <c r="AO52" i="5"/>
  <c r="AP52" i="5"/>
  <c r="AP65" i="5" s="1"/>
  <c r="V63" i="5"/>
  <c r="W63" i="5"/>
  <c r="V58" i="5"/>
  <c r="W58" i="5"/>
  <c r="V52" i="5"/>
  <c r="V65" i="5" s="1"/>
  <c r="W52" i="5"/>
  <c r="W65" i="5" s="1"/>
  <c r="P63" i="5"/>
  <c r="Q63" i="5"/>
  <c r="R63" i="5"/>
  <c r="S63" i="5"/>
  <c r="P58" i="5"/>
  <c r="Q58" i="5"/>
  <c r="R58" i="5"/>
  <c r="S58" i="5"/>
  <c r="P52" i="5"/>
  <c r="P65" i="5" s="1"/>
  <c r="Q52" i="5"/>
  <c r="Q65" i="5" s="1"/>
  <c r="R52" i="5"/>
  <c r="R65" i="5" s="1"/>
  <c r="S52" i="5"/>
  <c r="S65" i="5" s="1"/>
  <c r="L63" i="5"/>
  <c r="M63" i="5"/>
  <c r="L58" i="5"/>
  <c r="M58" i="5"/>
  <c r="F63" i="5"/>
  <c r="G63" i="5"/>
  <c r="H63" i="5"/>
  <c r="F58" i="5"/>
  <c r="G58" i="5"/>
  <c r="H58" i="5"/>
  <c r="L52" i="5"/>
  <c r="L65" i="5" s="1"/>
  <c r="M52" i="5"/>
  <c r="M65" i="5" s="1"/>
  <c r="F52" i="5"/>
  <c r="G52" i="5"/>
  <c r="G65" i="5" s="1"/>
  <c r="H52" i="5"/>
  <c r="AL43" i="5"/>
  <c r="AM43" i="5"/>
  <c r="AN43" i="5"/>
  <c r="AO43" i="5"/>
  <c r="AP43" i="5"/>
  <c r="V43" i="5"/>
  <c r="W43" i="5"/>
  <c r="P43" i="5"/>
  <c r="Q43" i="5"/>
  <c r="R43" i="5"/>
  <c r="S43" i="5"/>
  <c r="L43" i="5"/>
  <c r="M43" i="5"/>
  <c r="F43" i="5"/>
  <c r="G43" i="5"/>
  <c r="H43" i="5"/>
  <c r="F32" i="5"/>
  <c r="G32" i="5"/>
  <c r="H32" i="5"/>
  <c r="AV147" i="4"/>
  <c r="AU145" i="4"/>
  <c r="AV145" i="4"/>
  <c r="AW145" i="4"/>
  <c r="AT145" i="4"/>
  <c r="AU144" i="4"/>
  <c r="AV144" i="4"/>
  <c r="AW144" i="4"/>
  <c r="AT144" i="4"/>
  <c r="AV141" i="4"/>
  <c r="AU138" i="4"/>
  <c r="AV138" i="4"/>
  <c r="AW138" i="4"/>
  <c r="AU139" i="4"/>
  <c r="AV139" i="4"/>
  <c r="AW139" i="4"/>
  <c r="AT139" i="4"/>
  <c r="AT138" i="4"/>
  <c r="AV135" i="4"/>
  <c r="AO7" i="5"/>
  <c r="AP7" i="5"/>
  <c r="AL7" i="5"/>
  <c r="AM7" i="5"/>
  <c r="AN7" i="5"/>
  <c r="W7" i="5"/>
  <c r="V7" i="5"/>
  <c r="Q7" i="5"/>
  <c r="R7" i="5"/>
  <c r="S7" i="5"/>
  <c r="P7" i="5"/>
  <c r="L7" i="5"/>
  <c r="M7" i="5"/>
  <c r="F7" i="5"/>
  <c r="G7" i="5"/>
  <c r="H7" i="5"/>
  <c r="F7" i="6"/>
  <c r="G7" i="6"/>
  <c r="H7" i="6"/>
  <c r="I7" i="6"/>
  <c r="J7" i="6"/>
  <c r="K7" i="6"/>
  <c r="L7" i="6"/>
  <c r="M7" i="6"/>
  <c r="N7" i="6"/>
  <c r="O7" i="6"/>
  <c r="P7" i="6"/>
  <c r="Q7" i="6"/>
  <c r="R7" i="6"/>
  <c r="S7" i="6"/>
  <c r="T7" i="6"/>
  <c r="U7" i="6"/>
  <c r="V7" i="6"/>
  <c r="W7" i="6"/>
  <c r="X7" i="6"/>
  <c r="Y7" i="6"/>
  <c r="Z7" i="6"/>
  <c r="AA7" i="6"/>
  <c r="AB7" i="6"/>
  <c r="AC7" i="6"/>
  <c r="AD7" i="6"/>
  <c r="AE7" i="6"/>
  <c r="AF7" i="6"/>
  <c r="AG7" i="6"/>
  <c r="AH7" i="6"/>
  <c r="AI7" i="6"/>
  <c r="AJ7" i="6"/>
  <c r="AK7" i="6"/>
  <c r="AL7" i="6"/>
  <c r="AM7" i="6"/>
  <c r="AN7" i="6"/>
  <c r="AO7" i="6"/>
  <c r="AP7" i="6"/>
  <c r="AQ7" i="6"/>
  <c r="L147" i="4"/>
  <c r="M147" i="4"/>
  <c r="L141" i="4"/>
  <c r="M141" i="4"/>
  <c r="P147" i="4"/>
  <c r="Q147" i="4"/>
  <c r="R147" i="4"/>
  <c r="S147" i="4"/>
  <c r="P141" i="4"/>
  <c r="Q141" i="4"/>
  <c r="R141" i="4"/>
  <c r="S141" i="4"/>
  <c r="V147" i="4"/>
  <c r="W147" i="4"/>
  <c r="V141" i="4"/>
  <c r="W141" i="4"/>
  <c r="AL147" i="4"/>
  <c r="AM147" i="4"/>
  <c r="AN147" i="4"/>
  <c r="AO147" i="4"/>
  <c r="AP147" i="4"/>
  <c r="AL141" i="4"/>
  <c r="AM141" i="4"/>
  <c r="AN141" i="4"/>
  <c r="AO141" i="4"/>
  <c r="AP141" i="4"/>
  <c r="F147" i="4"/>
  <c r="G147" i="4"/>
  <c r="H147" i="4"/>
  <c r="F141" i="4"/>
  <c r="G141" i="4"/>
  <c r="H141" i="4"/>
  <c r="F135" i="4"/>
  <c r="G135" i="4"/>
  <c r="H135" i="4"/>
  <c r="F128" i="4"/>
  <c r="G128" i="4"/>
  <c r="H128" i="4"/>
  <c r="L135" i="4"/>
  <c r="M135" i="4"/>
  <c r="L128" i="4"/>
  <c r="M128" i="4"/>
  <c r="P135" i="4"/>
  <c r="Q135" i="4"/>
  <c r="R135" i="4"/>
  <c r="S135" i="4"/>
  <c r="P128" i="4"/>
  <c r="Q128" i="4"/>
  <c r="R128" i="4"/>
  <c r="S128" i="4"/>
  <c r="V135" i="4"/>
  <c r="W135" i="4"/>
  <c r="V128" i="4"/>
  <c r="W128" i="4"/>
  <c r="AL135" i="4"/>
  <c r="AM135" i="4"/>
  <c r="AN135" i="4"/>
  <c r="AO135" i="4"/>
  <c r="AP135" i="4"/>
  <c r="AL128" i="4"/>
  <c r="AM128" i="4"/>
  <c r="AN128" i="4"/>
  <c r="AO128" i="4"/>
  <c r="AP128" i="4"/>
  <c r="F116" i="4"/>
  <c r="G116" i="4"/>
  <c r="H116" i="4"/>
  <c r="I116" i="4"/>
  <c r="J116" i="4"/>
  <c r="K116" i="4"/>
  <c r="L116" i="4"/>
  <c r="M116" i="4"/>
  <c r="N116" i="4"/>
  <c r="O116" i="4"/>
  <c r="P116" i="4"/>
  <c r="Q116" i="4"/>
  <c r="R116" i="4"/>
  <c r="S116" i="4"/>
  <c r="T116" i="4"/>
  <c r="U116" i="4"/>
  <c r="V116" i="4"/>
  <c r="W116" i="4"/>
  <c r="X116" i="4"/>
  <c r="Y116" i="4"/>
  <c r="Z116" i="4"/>
  <c r="AA116" i="4"/>
  <c r="AB116" i="4"/>
  <c r="AC116" i="4"/>
  <c r="AD116" i="4"/>
  <c r="AE116" i="4"/>
  <c r="AF116" i="4"/>
  <c r="AG116" i="4"/>
  <c r="AH116" i="4"/>
  <c r="AI116" i="4"/>
  <c r="AJ116" i="4"/>
  <c r="AK116" i="4"/>
  <c r="AL116" i="4"/>
  <c r="AM116" i="4"/>
  <c r="AN116" i="4"/>
  <c r="AO116" i="6" s="1"/>
  <c r="AO116" i="4"/>
  <c r="AP116" i="4"/>
  <c r="AQ116" i="4"/>
  <c r="F115" i="4"/>
  <c r="G115" i="4"/>
  <c r="H115" i="4"/>
  <c r="I115" i="4"/>
  <c r="J115" i="4"/>
  <c r="K115" i="4"/>
  <c r="L115" i="4"/>
  <c r="M115" i="4"/>
  <c r="N115" i="4"/>
  <c r="O115" i="4"/>
  <c r="P115" i="4"/>
  <c r="Q115" i="4"/>
  <c r="R115" i="4"/>
  <c r="S115" i="4"/>
  <c r="T115" i="4"/>
  <c r="U115" i="4"/>
  <c r="V115" i="4"/>
  <c r="W115" i="4"/>
  <c r="X115" i="4"/>
  <c r="Y115" i="4"/>
  <c r="Z115" i="4"/>
  <c r="AA115" i="4"/>
  <c r="AB115" i="4"/>
  <c r="AC115" i="4"/>
  <c r="AD115" i="4"/>
  <c r="AE115" i="4"/>
  <c r="AF115" i="4"/>
  <c r="AG115" i="4"/>
  <c r="AH115" i="4"/>
  <c r="AI115" i="4"/>
  <c r="AJ115" i="4"/>
  <c r="AK115" i="4"/>
  <c r="AL115" i="4"/>
  <c r="AM115" i="4"/>
  <c r="AN115" i="4"/>
  <c r="AO115" i="4"/>
  <c r="AP115" i="4"/>
  <c r="AQ115" i="4"/>
  <c r="M114" i="4"/>
  <c r="M118" i="4" s="1"/>
  <c r="S114" i="4"/>
  <c r="S118" i="4" s="1"/>
  <c r="F108" i="4"/>
  <c r="G108" i="4"/>
  <c r="H108" i="4"/>
  <c r="L108" i="4"/>
  <c r="M108" i="4"/>
  <c r="P108" i="4"/>
  <c r="Q108" i="4"/>
  <c r="R108" i="4"/>
  <c r="S108" i="4"/>
  <c r="V108" i="4"/>
  <c r="W108" i="4"/>
  <c r="AL108" i="4"/>
  <c r="AM108" i="4"/>
  <c r="AN108" i="4"/>
  <c r="AO108" i="4"/>
  <c r="AP108" i="4"/>
  <c r="F101" i="4"/>
  <c r="G101" i="4"/>
  <c r="G110" i="4" s="1"/>
  <c r="H101" i="4"/>
  <c r="L101" i="4"/>
  <c r="M101" i="4"/>
  <c r="P101" i="4"/>
  <c r="Q101" i="4"/>
  <c r="R101" i="4"/>
  <c r="S101" i="4"/>
  <c r="V101" i="4"/>
  <c r="W101" i="4"/>
  <c r="AL101" i="4"/>
  <c r="AM101" i="4"/>
  <c r="AN101" i="4"/>
  <c r="AO101" i="4"/>
  <c r="AP101" i="4"/>
  <c r="AL93" i="4"/>
  <c r="AM93" i="4"/>
  <c r="AM114" i="4" s="1"/>
  <c r="AM118" i="4" s="1"/>
  <c r="AN93" i="4"/>
  <c r="AO93" i="4"/>
  <c r="AO110" i="4" s="1"/>
  <c r="AP93" i="4"/>
  <c r="V93" i="4"/>
  <c r="W93" i="4"/>
  <c r="W114" i="4" s="1"/>
  <c r="W118" i="4" s="1"/>
  <c r="P93" i="4"/>
  <c r="Q93" i="4"/>
  <c r="Q114" i="4" s="1"/>
  <c r="Q118" i="4" s="1"/>
  <c r="R93" i="4"/>
  <c r="S93" i="4"/>
  <c r="L93" i="4"/>
  <c r="M93" i="4"/>
  <c r="F93" i="4"/>
  <c r="G93" i="4"/>
  <c r="G114" i="4" s="1"/>
  <c r="G118" i="4" s="1"/>
  <c r="H93" i="4"/>
  <c r="F83" i="4"/>
  <c r="G83" i="4"/>
  <c r="H83" i="4"/>
  <c r="L83" i="4"/>
  <c r="M83" i="4"/>
  <c r="P83" i="4"/>
  <c r="Q83" i="4"/>
  <c r="R83" i="4"/>
  <c r="S83" i="4"/>
  <c r="V83" i="4"/>
  <c r="W83" i="4"/>
  <c r="AL83" i="4"/>
  <c r="AM83" i="4"/>
  <c r="AN83" i="4"/>
  <c r="AO83" i="4"/>
  <c r="AO85" i="4" s="1"/>
  <c r="AP83" i="4"/>
  <c r="AL75" i="4"/>
  <c r="AL85" i="4" s="1"/>
  <c r="AM75" i="4"/>
  <c r="AN75" i="4"/>
  <c r="AN85" i="4" s="1"/>
  <c r="AO75" i="4"/>
  <c r="AP75" i="4"/>
  <c r="AP85" i="4" s="1"/>
  <c r="V75" i="4"/>
  <c r="W75" i="4"/>
  <c r="P75" i="4"/>
  <c r="Q75" i="4"/>
  <c r="Q85" i="4" s="1"/>
  <c r="R75" i="4"/>
  <c r="S75" i="4"/>
  <c r="L75" i="4"/>
  <c r="L85" i="4" s="1"/>
  <c r="M75" i="4"/>
  <c r="F75" i="4"/>
  <c r="G75" i="4"/>
  <c r="G85" i="4" s="1"/>
  <c r="H75" i="4"/>
  <c r="F63" i="4"/>
  <c r="G63" i="4"/>
  <c r="G65" i="4" s="1"/>
  <c r="H63" i="4"/>
  <c r="F58" i="4"/>
  <c r="G58" i="4"/>
  <c r="H58" i="4"/>
  <c r="L63" i="4"/>
  <c r="M63" i="4"/>
  <c r="L58" i="4"/>
  <c r="M58" i="4"/>
  <c r="P63" i="4"/>
  <c r="Q63" i="4"/>
  <c r="R63" i="4"/>
  <c r="S63" i="4"/>
  <c r="P58" i="4"/>
  <c r="Q58" i="4"/>
  <c r="R58" i="4"/>
  <c r="S58" i="4"/>
  <c r="V63" i="4"/>
  <c r="W63" i="4"/>
  <c r="V58" i="4"/>
  <c r="W58" i="4"/>
  <c r="AL63" i="4"/>
  <c r="AM63" i="4"/>
  <c r="AN63" i="4"/>
  <c r="AO63" i="4"/>
  <c r="AP63" i="4"/>
  <c r="AL58" i="4"/>
  <c r="AL65" i="4" s="1"/>
  <c r="AM58" i="4"/>
  <c r="AN58" i="4"/>
  <c r="AN65" i="4" s="1"/>
  <c r="AO58" i="4"/>
  <c r="AP58" i="4"/>
  <c r="AP65" i="4" s="1"/>
  <c r="AL52" i="4"/>
  <c r="AM52" i="4"/>
  <c r="AM65" i="4" s="1"/>
  <c r="AN52" i="4"/>
  <c r="AO52" i="4"/>
  <c r="AO65" i="4" s="1"/>
  <c r="AP52" i="4"/>
  <c r="V52" i="4"/>
  <c r="V65" i="4" s="1"/>
  <c r="W52" i="4"/>
  <c r="W65" i="4" s="1"/>
  <c r="P52" i="4"/>
  <c r="Q52" i="4"/>
  <c r="R52" i="4"/>
  <c r="R65" i="4" s="1"/>
  <c r="S52" i="4"/>
  <c r="L52" i="4"/>
  <c r="L65" i="4" s="1"/>
  <c r="M52" i="4"/>
  <c r="F52" i="4"/>
  <c r="F65" i="4" s="1"/>
  <c r="G52" i="4"/>
  <c r="H52" i="4"/>
  <c r="H65" i="4" s="1"/>
  <c r="AL43" i="4"/>
  <c r="AM43" i="4"/>
  <c r="AN43" i="4"/>
  <c r="AO43" i="4"/>
  <c r="AP43" i="4"/>
  <c r="V43" i="4"/>
  <c r="W43" i="4"/>
  <c r="P43" i="4"/>
  <c r="Q43" i="4"/>
  <c r="R43" i="4"/>
  <c r="S43" i="4"/>
  <c r="L43" i="4"/>
  <c r="M43" i="4"/>
  <c r="V37" i="4"/>
  <c r="W37" i="4"/>
  <c r="P37" i="4"/>
  <c r="Q37" i="4"/>
  <c r="R37" i="4"/>
  <c r="S37" i="4"/>
  <c r="L37" i="4"/>
  <c r="M37" i="4"/>
  <c r="AL37" i="4"/>
  <c r="AM37" i="4"/>
  <c r="AN37" i="4"/>
  <c r="AO37" i="4"/>
  <c r="AP37" i="4"/>
  <c r="AK32" i="4"/>
  <c r="AL32" i="4"/>
  <c r="AM32" i="4"/>
  <c r="AN32" i="4"/>
  <c r="AO32" i="4"/>
  <c r="AP32" i="4"/>
  <c r="AQ32" i="4"/>
  <c r="V32" i="4"/>
  <c r="W32" i="4"/>
  <c r="P32" i="4"/>
  <c r="Q32" i="4"/>
  <c r="R32" i="4"/>
  <c r="S32" i="4"/>
  <c r="L32" i="4"/>
  <c r="M32" i="4"/>
  <c r="H110" i="6" l="1"/>
  <c r="AI65" i="6"/>
  <c r="H65" i="5"/>
  <c r="F65" i="5"/>
  <c r="AO65" i="5"/>
  <c r="AM65" i="5"/>
  <c r="H85" i="5"/>
  <c r="F85" i="5"/>
  <c r="AP85" i="5"/>
  <c r="AN85" i="5"/>
  <c r="AL85" i="5"/>
  <c r="S110" i="6"/>
  <c r="P110" i="6"/>
  <c r="F85" i="6"/>
  <c r="AP110" i="6"/>
  <c r="M110" i="6"/>
  <c r="AI85" i="6"/>
  <c r="AQ110" i="6"/>
  <c r="G110" i="6"/>
  <c r="AO118" i="5"/>
  <c r="AO149" i="5" s="1"/>
  <c r="AP115" i="6"/>
  <c r="AP118" i="6" s="1"/>
  <c r="AP149" i="6" s="1"/>
  <c r="AM118" i="5"/>
  <c r="AM149" i="5" s="1"/>
  <c r="AM35" i="5" s="1"/>
  <c r="AN115" i="6"/>
  <c r="AN118" i="6" s="1"/>
  <c r="AN149" i="6" s="1"/>
  <c r="AO110" i="6"/>
  <c r="AI110" i="6"/>
  <c r="L110" i="6"/>
  <c r="AP118" i="5"/>
  <c r="AP149" i="5" s="1"/>
  <c r="AQ115" i="6"/>
  <c r="AQ118" i="6" s="1"/>
  <c r="AQ149" i="6" s="1"/>
  <c r="AN118" i="5"/>
  <c r="AN149" i="5" s="1"/>
  <c r="AO115" i="6"/>
  <c r="AO118" i="6" s="1"/>
  <c r="AO149" i="6" s="1"/>
  <c r="AL118" i="5"/>
  <c r="AL149" i="5" s="1"/>
  <c r="AM115" i="6"/>
  <c r="AM118" i="6" s="1"/>
  <c r="AM149" i="6" s="1"/>
  <c r="L118" i="5"/>
  <c r="L149" i="5" s="1"/>
  <c r="L114" i="6"/>
  <c r="L118" i="6" s="1"/>
  <c r="L149" i="6" s="1"/>
  <c r="AO110" i="5"/>
  <c r="AM110" i="5"/>
  <c r="M118" i="5"/>
  <c r="M149" i="5" s="1"/>
  <c r="M114" i="6"/>
  <c r="M118" i="6" s="1"/>
  <c r="M149" i="6" s="1"/>
  <c r="H110" i="5"/>
  <c r="H114" i="6"/>
  <c r="H118" i="6" s="1"/>
  <c r="H149" i="6" s="1"/>
  <c r="F110" i="5"/>
  <c r="F114" i="6"/>
  <c r="F118" i="6" s="1"/>
  <c r="F149" i="6" s="1"/>
  <c r="H118" i="5"/>
  <c r="H149" i="5" s="1"/>
  <c r="F118" i="5"/>
  <c r="F149" i="5" s="1"/>
  <c r="R110" i="5"/>
  <c r="R114" i="6"/>
  <c r="R118" i="6" s="1"/>
  <c r="R149" i="6" s="1"/>
  <c r="P110" i="5"/>
  <c r="P114" i="6"/>
  <c r="P118" i="6" s="1"/>
  <c r="P149" i="6" s="1"/>
  <c r="R118" i="5"/>
  <c r="R149" i="5" s="1"/>
  <c r="P118" i="5"/>
  <c r="P149" i="5" s="1"/>
  <c r="V110" i="5"/>
  <c r="V114" i="6"/>
  <c r="V118" i="6" s="1"/>
  <c r="V149" i="6" s="1"/>
  <c r="G110" i="5"/>
  <c r="G114" i="6"/>
  <c r="G118" i="6" s="1"/>
  <c r="G149" i="6" s="1"/>
  <c r="G118" i="5"/>
  <c r="G149" i="5" s="1"/>
  <c r="S110" i="5"/>
  <c r="S114" i="6"/>
  <c r="S118" i="6" s="1"/>
  <c r="S149" i="6" s="1"/>
  <c r="Q110" i="5"/>
  <c r="Q114" i="6"/>
  <c r="Q118" i="6" s="1"/>
  <c r="Q149" i="6" s="1"/>
  <c r="W110" i="5"/>
  <c r="W114" i="6"/>
  <c r="W118" i="6" s="1"/>
  <c r="W149" i="6" s="1"/>
  <c r="S85" i="5"/>
  <c r="G85" i="5"/>
  <c r="AO85" i="5"/>
  <c r="AM85" i="5"/>
  <c r="AM85" i="6"/>
  <c r="H85" i="6"/>
  <c r="AL65" i="5"/>
  <c r="M65" i="4"/>
  <c r="S65" i="4"/>
  <c r="Q65" i="4"/>
  <c r="P65" i="4"/>
  <c r="R85" i="4"/>
  <c r="P85" i="4"/>
  <c r="V85" i="4"/>
  <c r="AM85" i="4"/>
  <c r="W85" i="4"/>
  <c r="S85" i="4"/>
  <c r="W110" i="4"/>
  <c r="S110" i="4"/>
  <c r="Q110" i="4"/>
  <c r="M110" i="4"/>
  <c r="M85" i="4"/>
  <c r="H114" i="4"/>
  <c r="H118" i="4" s="1"/>
  <c r="H110" i="4"/>
  <c r="F114" i="4"/>
  <c r="F118" i="4" s="1"/>
  <c r="F149" i="4" s="1"/>
  <c r="F110" i="4"/>
  <c r="L114" i="4"/>
  <c r="L118" i="4" s="1"/>
  <c r="L149" i="4" s="1"/>
  <c r="L10" i="4" s="1"/>
  <c r="L19" i="4" s="1"/>
  <c r="L45" i="4" s="1"/>
  <c r="L151" i="4" s="1"/>
  <c r="L110" i="4"/>
  <c r="R114" i="4"/>
  <c r="R118" i="4" s="1"/>
  <c r="R149" i="4" s="1"/>
  <c r="R10" i="4" s="1"/>
  <c r="R19" i="4" s="1"/>
  <c r="R45" i="4" s="1"/>
  <c r="R151" i="4" s="1"/>
  <c r="R110" i="4"/>
  <c r="P114" i="4"/>
  <c r="P118" i="4" s="1"/>
  <c r="P110" i="4"/>
  <c r="V114" i="4"/>
  <c r="V118" i="4" s="1"/>
  <c r="V110" i="4"/>
  <c r="AM110" i="4"/>
  <c r="AM10" i="4" s="1"/>
  <c r="AM19" i="4" s="1"/>
  <c r="AM45" i="4" s="1"/>
  <c r="AM151" i="4" s="1"/>
  <c r="AO114" i="4"/>
  <c r="AO118" i="4" s="1"/>
  <c r="H149" i="4"/>
  <c r="AL149" i="4"/>
  <c r="W149" i="4"/>
  <c r="W10" i="4" s="1"/>
  <c r="W19" i="4" s="1"/>
  <c r="W45" i="4" s="1"/>
  <c r="W151" i="4" s="1"/>
  <c r="S149" i="4"/>
  <c r="S10" i="4" s="1"/>
  <c r="S19" i="4" s="1"/>
  <c r="S45" i="4" s="1"/>
  <c r="S151" i="4" s="1"/>
  <c r="Q149" i="4"/>
  <c r="Q10" i="4" s="1"/>
  <c r="Q19" i="4" s="1"/>
  <c r="Q45" i="4" s="1"/>
  <c r="Q151" i="4" s="1"/>
  <c r="M149" i="4"/>
  <c r="M10" i="4" s="1"/>
  <c r="M19" i="4" s="1"/>
  <c r="M45" i="4" s="1"/>
  <c r="M151" i="4" s="1"/>
  <c r="H85" i="4"/>
  <c r="F85" i="4"/>
  <c r="AP114" i="4"/>
  <c r="AP118" i="4" s="1"/>
  <c r="AP149" i="4" s="1"/>
  <c r="AN114" i="4"/>
  <c r="AN118" i="4" s="1"/>
  <c r="AN149" i="4" s="1"/>
  <c r="AN10" i="4" s="1"/>
  <c r="AL114" i="4"/>
  <c r="AL118" i="4" s="1"/>
  <c r="AP110" i="4"/>
  <c r="AN110" i="4"/>
  <c r="AL110" i="4"/>
  <c r="AL10" i="4" s="1"/>
  <c r="G149" i="4"/>
  <c r="AO149" i="4"/>
  <c r="AO10" i="4" s="1"/>
  <c r="AM149" i="4"/>
  <c r="V149" i="4"/>
  <c r="V10" i="4" s="1"/>
  <c r="V19" i="4" s="1"/>
  <c r="V45" i="4" s="1"/>
  <c r="V151" i="4" s="1"/>
  <c r="P149" i="4"/>
  <c r="P10" i="4" s="1"/>
  <c r="P19" i="4" s="1"/>
  <c r="P45" i="4" s="1"/>
  <c r="P151" i="4" s="1"/>
  <c r="Q118" i="5" l="1"/>
  <c r="Q149" i="5" s="1"/>
  <c r="Q37" i="5" s="1"/>
  <c r="S118" i="5"/>
  <c r="S149" i="5" s="1"/>
  <c r="S37" i="5" s="1"/>
  <c r="F37" i="5"/>
  <c r="F35" i="6"/>
  <c r="F37" i="6" s="1"/>
  <c r="P37" i="5"/>
  <c r="P35" i="6"/>
  <c r="P37" i="6" s="1"/>
  <c r="H37" i="5"/>
  <c r="H35" i="6"/>
  <c r="H37" i="6" s="1"/>
  <c r="R37" i="5"/>
  <c r="R35" i="6"/>
  <c r="R37" i="6" s="1"/>
  <c r="V37" i="5"/>
  <c r="V35" i="6"/>
  <c r="V37" i="6" s="1"/>
  <c r="G37" i="5"/>
  <c r="G35" i="6"/>
  <c r="G37" i="6" s="1"/>
  <c r="W37" i="5"/>
  <c r="W35" i="6"/>
  <c r="W37" i="6" s="1"/>
  <c r="M37" i="5"/>
  <c r="M35" i="6"/>
  <c r="M37" i="6" s="1"/>
  <c r="AM37" i="5"/>
  <c r="AN35" i="6"/>
  <c r="AN37" i="6" s="1"/>
  <c r="L37" i="5"/>
  <c r="L35" i="6"/>
  <c r="L37" i="6" s="1"/>
  <c r="AO19" i="4"/>
  <c r="AO45" i="4" s="1"/>
  <c r="AO151" i="4" s="1"/>
  <c r="AP10" i="6"/>
  <c r="AN19" i="4"/>
  <c r="AN45" i="4" s="1"/>
  <c r="AN151" i="4" s="1"/>
  <c r="AO10" i="6"/>
  <c r="AL19" i="4"/>
  <c r="AL45" i="4" s="1"/>
  <c r="AL151" i="4" s="1"/>
  <c r="D85" i="2" s="1"/>
  <c r="AM10" i="6"/>
  <c r="AL37" i="5"/>
  <c r="AM11" i="6" s="1"/>
  <c r="AP10" i="4"/>
  <c r="AM19" i="6" l="1"/>
  <c r="Q35" i="6"/>
  <c r="Q37" i="6" s="1"/>
  <c r="S35" i="6"/>
  <c r="S37" i="6" s="1"/>
  <c r="L19" i="5"/>
  <c r="L45" i="5" s="1"/>
  <c r="L151" i="5" s="1"/>
  <c r="E25" i="2" s="1"/>
  <c r="L11" i="6"/>
  <c r="L19" i="6" s="1"/>
  <c r="L45" i="6" s="1"/>
  <c r="L151" i="6" s="1"/>
  <c r="AM19" i="5"/>
  <c r="AM45" i="5" s="1"/>
  <c r="AM151" i="5" s="1"/>
  <c r="E86" i="2" s="1"/>
  <c r="AN11" i="6"/>
  <c r="AN19" i="6" s="1"/>
  <c r="AN45" i="6" s="1"/>
  <c r="AN151" i="6" s="1"/>
  <c r="M19" i="5"/>
  <c r="M45" i="5" s="1"/>
  <c r="M151" i="5" s="1"/>
  <c r="E26" i="2" s="1"/>
  <c r="M11" i="6"/>
  <c r="M19" i="6" s="1"/>
  <c r="M45" i="6" s="1"/>
  <c r="M151" i="6" s="1"/>
  <c r="W19" i="5"/>
  <c r="W45" i="5" s="1"/>
  <c r="W151" i="5" s="1"/>
  <c r="E50" i="2" s="1"/>
  <c r="W11" i="6"/>
  <c r="W19" i="6" s="1"/>
  <c r="W45" i="6" s="1"/>
  <c r="W151" i="6" s="1"/>
  <c r="G19" i="5"/>
  <c r="G45" i="5" s="1"/>
  <c r="G151" i="5" s="1"/>
  <c r="E16" i="2" s="1"/>
  <c r="G11" i="6"/>
  <c r="G19" i="6" s="1"/>
  <c r="G45" i="6" s="1"/>
  <c r="G151" i="6" s="1"/>
  <c r="V19" i="5"/>
  <c r="V45" i="5" s="1"/>
  <c r="V151" i="5" s="1"/>
  <c r="E47" i="2" s="1"/>
  <c r="V11" i="6"/>
  <c r="V19" i="6" s="1"/>
  <c r="V45" i="6" s="1"/>
  <c r="V151" i="6" s="1"/>
  <c r="Q19" i="5"/>
  <c r="Q45" i="5" s="1"/>
  <c r="Q151" i="5" s="1"/>
  <c r="E37" i="2" s="1"/>
  <c r="Q11" i="6"/>
  <c r="Q19" i="6" s="1"/>
  <c r="R19" i="5"/>
  <c r="R45" i="5" s="1"/>
  <c r="R151" i="5" s="1"/>
  <c r="E38" i="2" s="1"/>
  <c r="R11" i="6"/>
  <c r="R19" i="6" s="1"/>
  <c r="R45" i="6" s="1"/>
  <c r="R151" i="6" s="1"/>
  <c r="H19" i="5"/>
  <c r="H45" i="5" s="1"/>
  <c r="H151" i="5" s="1"/>
  <c r="E19" i="2" s="1"/>
  <c r="H11" i="6"/>
  <c r="H19" i="6" s="1"/>
  <c r="H45" i="6" s="1"/>
  <c r="H151" i="6" s="1"/>
  <c r="P19" i="5"/>
  <c r="P45" i="5" s="1"/>
  <c r="P151" i="5" s="1"/>
  <c r="E33" i="2" s="1"/>
  <c r="P11" i="6"/>
  <c r="P19" i="6" s="1"/>
  <c r="P45" i="6" s="1"/>
  <c r="P151" i="6" s="1"/>
  <c r="F19" i="5"/>
  <c r="F45" i="5" s="1"/>
  <c r="F151" i="5" s="1"/>
  <c r="E15" i="2" s="1"/>
  <c r="F11" i="6"/>
  <c r="F19" i="6" s="1"/>
  <c r="F45" i="6" s="1"/>
  <c r="F151" i="6" s="1"/>
  <c r="S19" i="5"/>
  <c r="S45" i="5" s="1"/>
  <c r="S151" i="5" s="1"/>
  <c r="E39" i="2" s="1"/>
  <c r="S11" i="6"/>
  <c r="S19" i="6" s="1"/>
  <c r="S45" i="6" s="1"/>
  <c r="S151" i="6" s="1"/>
  <c r="D91" i="2"/>
  <c r="AP19" i="4"/>
  <c r="AP45" i="4" s="1"/>
  <c r="AP151" i="4" s="1"/>
  <c r="AQ10" i="6"/>
  <c r="D87" i="2"/>
  <c r="AM35" i="6"/>
  <c r="AM37" i="6" s="1"/>
  <c r="AL19" i="5"/>
  <c r="AL45" i="5" s="1"/>
  <c r="AL151" i="5" s="1"/>
  <c r="E85" i="2" s="1"/>
  <c r="F43" i="4"/>
  <c r="G43" i="4"/>
  <c r="H43" i="4"/>
  <c r="F37" i="4"/>
  <c r="F10" i="4" s="1"/>
  <c r="F19" i="4" s="1"/>
  <c r="F45" i="4" s="1"/>
  <c r="F151" i="4" s="1"/>
  <c r="G37" i="4"/>
  <c r="H37" i="4"/>
  <c r="H10" i="4" s="1"/>
  <c r="H19" i="4" s="1"/>
  <c r="H45" i="4" s="1"/>
  <c r="H151" i="4" s="1"/>
  <c r="F32" i="4"/>
  <c r="G32" i="4"/>
  <c r="G10" i="4" s="1"/>
  <c r="G19" i="4" s="1"/>
  <c r="G45" i="4" s="1"/>
  <c r="G151" i="4" s="1"/>
  <c r="H32" i="4"/>
  <c r="AM45" i="6" l="1"/>
  <c r="AM151" i="6" s="1"/>
  <c r="Q45" i="6"/>
  <c r="Q151" i="6" s="1"/>
  <c r="AP35" i="6"/>
  <c r="AP37" i="6" s="1"/>
  <c r="AO37" i="5"/>
  <c r="D94" i="2"/>
  <c r="AN37" i="5"/>
  <c r="AO35" i="6"/>
  <c r="AO37" i="6" s="1"/>
  <c r="N20" i="2"/>
  <c r="M20" i="2"/>
  <c r="N19" i="2"/>
  <c r="M19" i="2"/>
  <c r="K21" i="2"/>
  <c r="K20" i="2"/>
  <c r="K19" i="2"/>
  <c r="K18" i="2"/>
  <c r="K17" i="2"/>
  <c r="BJ145" i="4"/>
  <c r="BG145" i="4"/>
  <c r="BF145" i="4"/>
  <c r="BJ144" i="4"/>
  <c r="BG144" i="4"/>
  <c r="BF144" i="4"/>
  <c r="BJ139" i="4"/>
  <c r="BF139" i="4"/>
  <c r="BJ138" i="4"/>
  <c r="BF138" i="4"/>
  <c r="BJ133" i="4"/>
  <c r="BF133" i="4"/>
  <c r="BJ132" i="4"/>
  <c r="BF132" i="4"/>
  <c r="BJ131" i="4"/>
  <c r="BF131" i="4"/>
  <c r="BJ126" i="4"/>
  <c r="BF126" i="4"/>
  <c r="BJ125" i="4"/>
  <c r="BF125" i="4"/>
  <c r="BJ124" i="4"/>
  <c r="BF124" i="4"/>
  <c r="BJ123" i="4"/>
  <c r="BF123" i="4"/>
  <c r="BJ122" i="4"/>
  <c r="BF122" i="4"/>
  <c r="BJ121" i="4"/>
  <c r="BG121" i="4"/>
  <c r="BF121" i="4"/>
  <c r="BJ106" i="4"/>
  <c r="BF106" i="4"/>
  <c r="BJ105" i="4"/>
  <c r="BF105" i="4"/>
  <c r="BJ104" i="4"/>
  <c r="BF104" i="4"/>
  <c r="BJ99" i="4"/>
  <c r="BF99" i="4"/>
  <c r="BJ98" i="4"/>
  <c r="BF98" i="4"/>
  <c r="BJ97" i="4"/>
  <c r="BF97" i="4"/>
  <c r="BJ96" i="4"/>
  <c r="BF96" i="4"/>
  <c r="BJ91" i="4"/>
  <c r="BF91" i="4"/>
  <c r="BJ90" i="4"/>
  <c r="BF90" i="4"/>
  <c r="BJ89" i="4"/>
  <c r="BF89" i="4"/>
  <c r="BJ81" i="4"/>
  <c r="BG81" i="4"/>
  <c r="BF81" i="4"/>
  <c r="BJ80" i="4"/>
  <c r="BF80" i="4"/>
  <c r="BJ79" i="4"/>
  <c r="BF79" i="4"/>
  <c r="BJ78" i="4"/>
  <c r="BF78" i="4"/>
  <c r="BJ73" i="4"/>
  <c r="BF73" i="4"/>
  <c r="BJ72" i="4"/>
  <c r="BF72" i="4"/>
  <c r="BJ71" i="4"/>
  <c r="BF71" i="4"/>
  <c r="BJ70" i="4"/>
  <c r="BF70" i="4"/>
  <c r="BJ69" i="4"/>
  <c r="BF69" i="4"/>
  <c r="BJ61" i="4"/>
  <c r="BG61" i="4"/>
  <c r="BF61" i="4"/>
  <c r="BJ56" i="4"/>
  <c r="BG56" i="4"/>
  <c r="BF56" i="4"/>
  <c r="BJ55" i="4"/>
  <c r="BG55" i="4"/>
  <c r="BF55" i="4"/>
  <c r="BJ50" i="4"/>
  <c r="BG50" i="4"/>
  <c r="BF50" i="4"/>
  <c r="BJ49" i="4"/>
  <c r="BG49" i="4"/>
  <c r="BF49" i="4"/>
  <c r="BJ41" i="4"/>
  <c r="BF41" i="4"/>
  <c r="BJ35" i="4"/>
  <c r="BG35" i="4"/>
  <c r="BF35" i="4"/>
  <c r="BJ30" i="4"/>
  <c r="BF30" i="4"/>
  <c r="BJ29" i="4"/>
  <c r="BF29" i="4"/>
  <c r="BJ28" i="4"/>
  <c r="BF28" i="4"/>
  <c r="BJ27" i="4"/>
  <c r="BF27" i="4"/>
  <c r="BJ26" i="4"/>
  <c r="BF26" i="4"/>
  <c r="BJ25" i="4"/>
  <c r="BF25" i="4"/>
  <c r="BJ24" i="4"/>
  <c r="BF24" i="4"/>
  <c r="BJ23" i="4"/>
  <c r="BF23" i="4"/>
  <c r="BJ22" i="4"/>
  <c r="BF22" i="4"/>
  <c r="BJ17" i="4"/>
  <c r="BG17" i="4"/>
  <c r="BF17" i="4"/>
  <c r="BJ16" i="4"/>
  <c r="BG16" i="4"/>
  <c r="BF16" i="4"/>
  <c r="BJ15" i="4"/>
  <c r="BG15" i="4"/>
  <c r="BF15" i="4"/>
  <c r="BJ14" i="4"/>
  <c r="BG14" i="4"/>
  <c r="BF14" i="4"/>
  <c r="BJ13" i="4"/>
  <c r="BG13" i="4"/>
  <c r="BF13" i="4"/>
  <c r="BJ12" i="4"/>
  <c r="BG12" i="4"/>
  <c r="BF12" i="4"/>
  <c r="BJ11" i="4"/>
  <c r="BG11" i="4"/>
  <c r="BF11" i="4"/>
  <c r="Y147" i="5"/>
  <c r="Y141" i="5"/>
  <c r="Y128" i="5"/>
  <c r="Y108" i="5"/>
  <c r="BB91" i="5"/>
  <c r="Y83" i="5"/>
  <c r="Y75" i="5"/>
  <c r="Y63" i="5"/>
  <c r="Y52" i="5"/>
  <c r="Y43" i="5"/>
  <c r="Y32" i="5"/>
  <c r="Y147" i="4"/>
  <c r="Y141" i="4"/>
  <c r="Y135" i="4"/>
  <c r="Y128" i="4"/>
  <c r="Y108" i="4"/>
  <c r="Y101" i="4"/>
  <c r="Y93" i="4"/>
  <c r="Y114" i="4" s="1"/>
  <c r="Y83" i="4"/>
  <c r="Y75" i="4"/>
  <c r="Y63" i="4"/>
  <c r="Y58" i="4"/>
  <c r="Y52" i="4"/>
  <c r="Y40" i="6"/>
  <c r="Y37" i="4"/>
  <c r="Y32" i="4"/>
  <c r="D105" i="6"/>
  <c r="D105" i="5"/>
  <c r="BA97" i="4"/>
  <c r="BA91" i="4"/>
  <c r="BA90" i="4"/>
  <c r="X145" i="6"/>
  <c r="X144" i="6"/>
  <c r="X139" i="6"/>
  <c r="X138" i="6"/>
  <c r="X133" i="6"/>
  <c r="X132" i="6"/>
  <c r="X131" i="6"/>
  <c r="X126" i="6"/>
  <c r="X125" i="6"/>
  <c r="X124" i="6"/>
  <c r="X123" i="6"/>
  <c r="X122" i="6"/>
  <c r="X121" i="6"/>
  <c r="X106" i="6"/>
  <c r="X105" i="6"/>
  <c r="X104" i="6"/>
  <c r="X99" i="6"/>
  <c r="X98" i="6"/>
  <c r="X97" i="6"/>
  <c r="X96" i="6"/>
  <c r="X91" i="6"/>
  <c r="X90" i="6"/>
  <c r="X89" i="6"/>
  <c r="X81" i="6"/>
  <c r="X80" i="6"/>
  <c r="X79" i="6"/>
  <c r="X78" i="6"/>
  <c r="X73" i="6"/>
  <c r="X72" i="6"/>
  <c r="X71" i="6"/>
  <c r="X70" i="6"/>
  <c r="X69" i="6"/>
  <c r="X61" i="6"/>
  <c r="X63" i="6" s="1"/>
  <c r="X56" i="6"/>
  <c r="X55" i="6"/>
  <c r="X50" i="6"/>
  <c r="X49" i="6"/>
  <c r="X41" i="6"/>
  <c r="X40" i="6"/>
  <c r="X30" i="6"/>
  <c r="X29" i="6"/>
  <c r="X28" i="6"/>
  <c r="X27" i="6"/>
  <c r="X26" i="6"/>
  <c r="X25" i="6"/>
  <c r="X24" i="6"/>
  <c r="X23" i="6"/>
  <c r="X22" i="6"/>
  <c r="X17" i="6"/>
  <c r="X16" i="6"/>
  <c r="X15" i="6"/>
  <c r="X14" i="6"/>
  <c r="X13" i="6"/>
  <c r="X12" i="6"/>
  <c r="X147" i="5"/>
  <c r="X141" i="5"/>
  <c r="X135" i="5"/>
  <c r="X128" i="5"/>
  <c r="X108" i="5"/>
  <c r="X101" i="5"/>
  <c r="X93" i="5"/>
  <c r="X83" i="5"/>
  <c r="X75" i="5"/>
  <c r="X63" i="5"/>
  <c r="X58" i="5"/>
  <c r="X52" i="5"/>
  <c r="X43" i="5"/>
  <c r="X32" i="5"/>
  <c r="X7" i="5"/>
  <c r="X147" i="4"/>
  <c r="X141" i="4"/>
  <c r="X135" i="4"/>
  <c r="X128" i="4"/>
  <c r="X108" i="4"/>
  <c r="X101" i="4"/>
  <c r="X93" i="4"/>
  <c r="X83" i="4"/>
  <c r="X75" i="4"/>
  <c r="X63" i="4"/>
  <c r="X58" i="4"/>
  <c r="X52" i="4"/>
  <c r="X43" i="4"/>
  <c r="X37" i="4"/>
  <c r="X32" i="4"/>
  <c r="U32" i="4"/>
  <c r="U37" i="4"/>
  <c r="U43" i="4"/>
  <c r="U52" i="4"/>
  <c r="U58" i="4"/>
  <c r="U63" i="4"/>
  <c r="U75" i="4"/>
  <c r="U83" i="4"/>
  <c r="U93" i="4"/>
  <c r="U101" i="4"/>
  <c r="U108" i="4"/>
  <c r="U128" i="4"/>
  <c r="U135" i="4"/>
  <c r="U141" i="4"/>
  <c r="U147" i="4"/>
  <c r="BC145" i="4"/>
  <c r="BB145" i="4"/>
  <c r="BA145" i="4"/>
  <c r="AZ145" i="4"/>
  <c r="BC144" i="4"/>
  <c r="BB144" i="4"/>
  <c r="BA144" i="4"/>
  <c r="AZ144" i="4"/>
  <c r="BC139" i="4"/>
  <c r="BA139" i="4"/>
  <c r="AZ139" i="4"/>
  <c r="BC138" i="4"/>
  <c r="BA138" i="4"/>
  <c r="AZ138" i="4"/>
  <c r="BC133" i="4"/>
  <c r="BA133" i="4"/>
  <c r="AZ133" i="4"/>
  <c r="BC132" i="4"/>
  <c r="BA132" i="4"/>
  <c r="AZ132" i="4"/>
  <c r="BC131" i="4"/>
  <c r="BA131" i="4"/>
  <c r="AZ131" i="4"/>
  <c r="BC126" i="4"/>
  <c r="BA126" i="4"/>
  <c r="AZ126" i="4"/>
  <c r="BC125" i="4"/>
  <c r="BA125" i="4"/>
  <c r="AZ125" i="4"/>
  <c r="BC124" i="4"/>
  <c r="BA124" i="4"/>
  <c r="AZ124" i="4"/>
  <c r="BC123" i="4"/>
  <c r="BA123" i="4"/>
  <c r="AZ123" i="4"/>
  <c r="BC122" i="4"/>
  <c r="BA122" i="4"/>
  <c r="AZ122" i="4"/>
  <c r="BC121" i="4"/>
  <c r="BB121" i="4"/>
  <c r="BA121" i="4"/>
  <c r="AZ121" i="4"/>
  <c r="BC106" i="4"/>
  <c r="BA106" i="4"/>
  <c r="AZ106" i="4"/>
  <c r="BC105" i="4"/>
  <c r="BA105" i="4"/>
  <c r="AZ105" i="4"/>
  <c r="BC104" i="4"/>
  <c r="BA104" i="4"/>
  <c r="AZ104" i="4"/>
  <c r="BC99" i="4"/>
  <c r="BA99" i="4"/>
  <c r="AZ99" i="4"/>
  <c r="BC98" i="4"/>
  <c r="BA98" i="4"/>
  <c r="AZ98" i="4"/>
  <c r="BC97" i="4"/>
  <c r="AZ97" i="4"/>
  <c r="BC96" i="4"/>
  <c r="BA96" i="4"/>
  <c r="AZ96" i="4"/>
  <c r="BC91" i="4"/>
  <c r="AZ91" i="4"/>
  <c r="BC90" i="4"/>
  <c r="AZ90" i="4"/>
  <c r="BC89" i="4"/>
  <c r="BA89" i="4"/>
  <c r="AZ89" i="4"/>
  <c r="BC81" i="4"/>
  <c r="BB81" i="4"/>
  <c r="BA81" i="4"/>
  <c r="AZ81" i="4"/>
  <c r="BC80" i="4"/>
  <c r="BA80" i="4"/>
  <c r="AZ80" i="4"/>
  <c r="BC79" i="4"/>
  <c r="BA79" i="4"/>
  <c r="AZ79" i="4"/>
  <c r="BC78" i="4"/>
  <c r="BA78" i="4"/>
  <c r="AZ78" i="4"/>
  <c r="BC73" i="4"/>
  <c r="BA73" i="4"/>
  <c r="AZ73" i="4"/>
  <c r="BC72" i="4"/>
  <c r="BA72" i="4"/>
  <c r="AZ72" i="4"/>
  <c r="BC71" i="4"/>
  <c r="BA71" i="4"/>
  <c r="AZ71" i="4"/>
  <c r="BC70" i="4"/>
  <c r="BA70" i="4"/>
  <c r="AZ70" i="4"/>
  <c r="BC69" i="4"/>
  <c r="BA69" i="4"/>
  <c r="AZ69" i="4"/>
  <c r="BC61" i="4"/>
  <c r="BB61" i="4"/>
  <c r="BA61" i="4"/>
  <c r="AZ61" i="4"/>
  <c r="BC56" i="4"/>
  <c r="BB56" i="4"/>
  <c r="BA56" i="4"/>
  <c r="AZ56" i="4"/>
  <c r="BC55" i="4"/>
  <c r="BB55" i="4"/>
  <c r="BA55" i="4"/>
  <c r="AZ55" i="4"/>
  <c r="BC50" i="4"/>
  <c r="BB50" i="4"/>
  <c r="BA50" i="4"/>
  <c r="AZ50" i="4"/>
  <c r="BC49" i="4"/>
  <c r="BB49" i="4"/>
  <c r="BA49" i="4"/>
  <c r="AZ49" i="4"/>
  <c r="BC41" i="4"/>
  <c r="BA41" i="4"/>
  <c r="AZ41" i="4"/>
  <c r="BC40" i="4"/>
  <c r="BC35" i="4"/>
  <c r="BB35" i="4"/>
  <c r="BA35" i="4"/>
  <c r="AZ35" i="4"/>
  <c r="BC30" i="4"/>
  <c r="BA30" i="4"/>
  <c r="AZ30" i="4"/>
  <c r="BC29" i="4"/>
  <c r="BA29" i="4"/>
  <c r="AZ29" i="4"/>
  <c r="BC28" i="4"/>
  <c r="BA28" i="4"/>
  <c r="AZ28" i="4"/>
  <c r="BC27" i="4"/>
  <c r="BA27" i="4"/>
  <c r="AZ27" i="4"/>
  <c r="BC26" i="4"/>
  <c r="BA26" i="4"/>
  <c r="AZ26" i="4"/>
  <c r="BC25" i="4"/>
  <c r="BA25" i="4"/>
  <c r="AZ25" i="4"/>
  <c r="BC24" i="4"/>
  <c r="BA24" i="4"/>
  <c r="AZ24" i="4"/>
  <c r="BC23" i="4"/>
  <c r="BA23" i="4"/>
  <c r="AZ23" i="4"/>
  <c r="BC22" i="4"/>
  <c r="BA22" i="4"/>
  <c r="AZ22" i="4"/>
  <c r="BC17" i="4"/>
  <c r="BB17" i="4"/>
  <c r="BA17" i="4"/>
  <c r="AZ17" i="4"/>
  <c r="BC16" i="4"/>
  <c r="BB16" i="4"/>
  <c r="BA16" i="4"/>
  <c r="AZ16" i="4"/>
  <c r="BC15" i="4"/>
  <c r="BB15" i="4"/>
  <c r="BA15" i="4"/>
  <c r="AZ15" i="4"/>
  <c r="BC14" i="4"/>
  <c r="BB14" i="4"/>
  <c r="BA14" i="4"/>
  <c r="AZ14" i="4"/>
  <c r="BC13" i="4"/>
  <c r="BB13" i="4"/>
  <c r="BA13" i="4"/>
  <c r="AZ13" i="4"/>
  <c r="BC12" i="4"/>
  <c r="BB12" i="4"/>
  <c r="BA12" i="4"/>
  <c r="AZ12" i="4"/>
  <c r="BC11" i="4"/>
  <c r="BB11" i="4"/>
  <c r="BA11" i="4"/>
  <c r="AZ11" i="4"/>
  <c r="AZ5" i="4"/>
  <c r="AT5" i="4"/>
  <c r="E5" i="4"/>
  <c r="D5" i="4"/>
  <c r="BD145" i="5"/>
  <c r="BC145" i="5"/>
  <c r="BB145" i="5"/>
  <c r="BA145" i="5"/>
  <c r="BD144" i="5"/>
  <c r="BC144" i="5"/>
  <c r="BB144" i="5"/>
  <c r="BA144" i="5"/>
  <c r="BD139" i="5"/>
  <c r="BC139" i="5"/>
  <c r="BB139" i="5"/>
  <c r="BA139" i="5"/>
  <c r="BD138" i="5"/>
  <c r="BB138" i="5"/>
  <c r="BA138" i="5"/>
  <c r="BD133" i="5"/>
  <c r="BB133" i="5"/>
  <c r="BA133" i="5"/>
  <c r="BD132" i="5"/>
  <c r="BB132" i="5"/>
  <c r="BA132" i="5"/>
  <c r="BD131" i="5"/>
  <c r="BB131" i="5"/>
  <c r="BA131" i="5"/>
  <c r="BD126" i="5"/>
  <c r="BB126" i="5"/>
  <c r="BA126" i="5"/>
  <c r="BD125" i="5"/>
  <c r="BB125" i="5"/>
  <c r="BA125" i="5"/>
  <c r="BD124" i="5"/>
  <c r="BB124" i="5"/>
  <c r="BA124" i="5"/>
  <c r="BD123" i="5"/>
  <c r="BB123" i="5"/>
  <c r="BA123" i="5"/>
  <c r="BD122" i="5"/>
  <c r="BB122" i="5"/>
  <c r="BA122" i="5"/>
  <c r="BD121" i="5"/>
  <c r="BC121" i="5"/>
  <c r="BB121" i="5"/>
  <c r="BA121" i="5"/>
  <c r="BD114" i="5"/>
  <c r="BD106" i="5"/>
  <c r="BB106" i="5"/>
  <c r="BA106" i="5"/>
  <c r="BD105" i="5"/>
  <c r="BB105" i="5"/>
  <c r="BA105" i="5"/>
  <c r="BD104" i="5"/>
  <c r="BB104" i="5"/>
  <c r="BA104" i="5"/>
  <c r="BD99" i="5"/>
  <c r="BB99" i="5"/>
  <c r="BA99" i="5"/>
  <c r="BD98" i="5"/>
  <c r="BB98" i="5"/>
  <c r="BA98" i="5"/>
  <c r="BD97" i="5"/>
  <c r="BA97" i="5"/>
  <c r="BD96" i="5"/>
  <c r="BB96" i="5"/>
  <c r="BA96" i="5"/>
  <c r="BD91" i="5"/>
  <c r="BA91" i="5"/>
  <c r="BD90" i="5"/>
  <c r="BB90" i="5"/>
  <c r="BA90" i="5"/>
  <c r="BD89" i="5"/>
  <c r="BB89" i="5"/>
  <c r="BA89" i="5"/>
  <c r="BD81" i="5"/>
  <c r="BB81" i="5"/>
  <c r="BA81" i="5"/>
  <c r="BD80" i="5"/>
  <c r="BB80" i="5"/>
  <c r="BA80" i="5"/>
  <c r="BD79" i="5"/>
  <c r="BB79" i="5"/>
  <c r="BA79" i="5"/>
  <c r="BD78" i="5"/>
  <c r="BB78" i="5"/>
  <c r="BA78" i="5"/>
  <c r="BD73" i="5"/>
  <c r="BB73" i="5"/>
  <c r="BA73" i="5"/>
  <c r="BD72" i="5"/>
  <c r="BB72" i="5"/>
  <c r="BA72" i="5"/>
  <c r="BD71" i="5"/>
  <c r="BB71" i="5"/>
  <c r="BA71" i="5"/>
  <c r="BD70" i="5"/>
  <c r="BB70" i="5"/>
  <c r="BA70" i="5"/>
  <c r="BD69" i="5"/>
  <c r="BB69" i="5"/>
  <c r="BA69" i="5"/>
  <c r="BD61" i="5"/>
  <c r="BB61" i="5"/>
  <c r="BA61" i="5"/>
  <c r="BD56" i="5"/>
  <c r="BB56" i="5"/>
  <c r="BD55" i="5"/>
  <c r="BD50" i="5"/>
  <c r="BC50" i="5"/>
  <c r="BB50" i="5"/>
  <c r="BA50" i="5"/>
  <c r="BD49" i="5"/>
  <c r="BC49" i="5"/>
  <c r="BB49" i="5"/>
  <c r="BA49" i="5"/>
  <c r="BD41" i="5"/>
  <c r="BB41" i="5"/>
  <c r="BA41" i="5"/>
  <c r="BD40" i="5"/>
  <c r="BB40" i="5"/>
  <c r="BA40" i="5"/>
  <c r="BD30" i="5"/>
  <c r="BC30" i="5"/>
  <c r="BB30" i="5"/>
  <c r="BA30" i="5"/>
  <c r="BD29" i="5"/>
  <c r="BC29" i="5"/>
  <c r="BB29" i="5"/>
  <c r="BA29" i="5"/>
  <c r="BD28" i="5"/>
  <c r="BC28" i="5"/>
  <c r="BB28" i="5"/>
  <c r="BA28" i="5"/>
  <c r="BD27" i="5"/>
  <c r="BC27" i="5"/>
  <c r="BB27" i="5"/>
  <c r="BA27" i="5"/>
  <c r="BD26" i="5"/>
  <c r="BC26" i="5"/>
  <c r="BB26" i="5"/>
  <c r="BA26" i="5"/>
  <c r="BD25" i="5"/>
  <c r="BC25" i="5"/>
  <c r="BB25" i="5"/>
  <c r="BA25" i="5"/>
  <c r="BD24" i="5"/>
  <c r="BC24" i="5"/>
  <c r="BB24" i="5"/>
  <c r="BA24" i="5"/>
  <c r="BD23" i="5"/>
  <c r="BC23" i="5"/>
  <c r="BB23" i="5"/>
  <c r="BA23" i="5"/>
  <c r="BD22" i="5"/>
  <c r="BC22" i="5"/>
  <c r="BB22" i="5"/>
  <c r="BA22" i="5"/>
  <c r="BD17" i="5"/>
  <c r="BB17" i="5"/>
  <c r="BA17" i="5"/>
  <c r="BD16" i="5"/>
  <c r="BB16" i="5"/>
  <c r="BA16" i="5"/>
  <c r="BD15" i="5"/>
  <c r="BB15" i="5"/>
  <c r="BA15" i="5"/>
  <c r="BD14" i="5"/>
  <c r="BB14" i="5"/>
  <c r="BA14" i="5"/>
  <c r="BD13" i="5"/>
  <c r="BB13" i="5"/>
  <c r="BA13" i="5"/>
  <c r="BD12" i="5"/>
  <c r="BB12" i="5"/>
  <c r="BA12" i="5"/>
  <c r="BD10" i="5"/>
  <c r="BC10" i="5"/>
  <c r="BB10" i="5"/>
  <c r="BA10" i="5"/>
  <c r="AH55" i="6"/>
  <c r="AF105" i="6"/>
  <c r="AG108" i="5"/>
  <c r="AG93" i="5"/>
  <c r="AG56" i="6"/>
  <c r="AG17" i="6"/>
  <c r="AG139" i="6"/>
  <c r="AG132" i="6"/>
  <c r="AG131" i="6"/>
  <c r="AG125" i="6"/>
  <c r="BG80" i="4"/>
  <c r="AG79" i="6"/>
  <c r="AG78" i="6"/>
  <c r="AF43" i="4"/>
  <c r="AF97" i="6"/>
  <c r="AG91" i="6"/>
  <c r="K16" i="2"/>
  <c r="K15" i="2"/>
  <c r="K14" i="2"/>
  <c r="K8" i="2"/>
  <c r="K7" i="2"/>
  <c r="K5" i="2"/>
  <c r="K4" i="2"/>
  <c r="K3" i="2"/>
  <c r="J9" i="2"/>
  <c r="I9" i="2"/>
  <c r="AC141" i="5"/>
  <c r="AC137" i="5"/>
  <c r="BC133" i="5"/>
  <c r="BC126" i="5"/>
  <c r="BC122" i="5"/>
  <c r="BC106" i="5"/>
  <c r="BC98" i="5"/>
  <c r="BC96" i="5"/>
  <c r="AC81" i="6"/>
  <c r="AC80" i="6"/>
  <c r="BC78" i="5"/>
  <c r="BC61" i="5"/>
  <c r="AC17" i="6"/>
  <c r="BC16" i="5"/>
  <c r="BC15" i="5"/>
  <c r="BC14" i="5"/>
  <c r="AC13" i="6"/>
  <c r="AC12" i="6"/>
  <c r="BG139" i="4"/>
  <c r="BG138" i="4"/>
  <c r="AC137" i="4"/>
  <c r="BG132" i="4"/>
  <c r="BB123" i="4"/>
  <c r="BG105" i="4"/>
  <c r="BG104" i="4"/>
  <c r="BB99" i="4"/>
  <c r="BB96" i="4"/>
  <c r="BG91" i="4"/>
  <c r="BB89" i="4"/>
  <c r="BB73" i="4"/>
  <c r="BB70" i="4"/>
  <c r="BB69" i="4"/>
  <c r="BG41" i="4"/>
  <c r="BB30" i="4"/>
  <c r="AC29" i="6"/>
  <c r="BB26" i="4"/>
  <c r="AC25" i="6"/>
  <c r="BB22" i="4"/>
  <c r="Z40" i="6"/>
  <c r="Z97" i="6"/>
  <c r="AL145" i="6"/>
  <c r="AK145" i="6"/>
  <c r="AJ145" i="6"/>
  <c r="AH145" i="6"/>
  <c r="AG145" i="6"/>
  <c r="AF145" i="6"/>
  <c r="AE145" i="6"/>
  <c r="AD145" i="6"/>
  <c r="AC145" i="6"/>
  <c r="AB145" i="6"/>
  <c r="AA145" i="6"/>
  <c r="Z145" i="6"/>
  <c r="Y145" i="6"/>
  <c r="AL144" i="6"/>
  <c r="AK144" i="6"/>
  <c r="AJ144" i="6"/>
  <c r="AH144" i="6"/>
  <c r="AG144" i="6"/>
  <c r="AF144" i="6"/>
  <c r="AE144" i="6"/>
  <c r="AD144" i="6"/>
  <c r="AC144" i="6"/>
  <c r="AB144" i="6"/>
  <c r="AA144" i="6"/>
  <c r="Z144" i="6"/>
  <c r="Y144" i="6"/>
  <c r="AL139" i="6"/>
  <c r="AK139" i="6"/>
  <c r="AJ139" i="6"/>
  <c r="AH139" i="6"/>
  <c r="AF139" i="6"/>
  <c r="AE139" i="6"/>
  <c r="AD139" i="6"/>
  <c r="AB139" i="6"/>
  <c r="AA139" i="6"/>
  <c r="Z139" i="6"/>
  <c r="Y139" i="6"/>
  <c r="AL138" i="6"/>
  <c r="AK138" i="6"/>
  <c r="AJ138" i="6"/>
  <c r="AH138" i="6"/>
  <c r="AG138" i="6"/>
  <c r="AF138" i="6"/>
  <c r="AE138" i="6"/>
  <c r="AD138" i="6"/>
  <c r="AB138" i="6"/>
  <c r="AA138" i="6"/>
  <c r="Z138" i="6"/>
  <c r="Y138" i="6"/>
  <c r="AL133" i="6"/>
  <c r="AK133" i="6"/>
  <c r="AJ133" i="6"/>
  <c r="AH133" i="6"/>
  <c r="AG133" i="6"/>
  <c r="AF133" i="6"/>
  <c r="AE133" i="6"/>
  <c r="AD133" i="6"/>
  <c r="AB133" i="6"/>
  <c r="AA133" i="6"/>
  <c r="Z133" i="6"/>
  <c r="Y133" i="6"/>
  <c r="AL132" i="6"/>
  <c r="AK132" i="6"/>
  <c r="AJ132" i="6"/>
  <c r="AH132" i="6"/>
  <c r="AF132" i="6"/>
  <c r="AE132" i="6"/>
  <c r="AD132" i="6"/>
  <c r="AB132" i="6"/>
  <c r="AA132" i="6"/>
  <c r="Z132" i="6"/>
  <c r="AL131" i="6"/>
  <c r="AK131" i="6"/>
  <c r="AJ131" i="6"/>
  <c r="AF131" i="6"/>
  <c r="AE131" i="6"/>
  <c r="AD131" i="6"/>
  <c r="AB131" i="6"/>
  <c r="AA131" i="6"/>
  <c r="Z131" i="6"/>
  <c r="Y131" i="6"/>
  <c r="AL126" i="6"/>
  <c r="AK126" i="6"/>
  <c r="AJ126" i="6"/>
  <c r="AH126" i="6"/>
  <c r="AG126" i="6"/>
  <c r="AF126" i="6"/>
  <c r="AE126" i="6"/>
  <c r="AD126" i="6"/>
  <c r="AB126" i="6"/>
  <c r="AA126" i="6"/>
  <c r="Z126" i="6"/>
  <c r="Y126" i="6"/>
  <c r="AL125" i="6"/>
  <c r="AK125" i="6"/>
  <c r="AJ125" i="6"/>
  <c r="AH125" i="6"/>
  <c r="AF125" i="6"/>
  <c r="AE125" i="6"/>
  <c r="AD125" i="6"/>
  <c r="AB125" i="6"/>
  <c r="AA125" i="6"/>
  <c r="Z125" i="6"/>
  <c r="Y125" i="6"/>
  <c r="AL124" i="6"/>
  <c r="AK124" i="6"/>
  <c r="AJ124" i="6"/>
  <c r="AH124" i="6"/>
  <c r="AG124" i="6"/>
  <c r="AF124" i="6"/>
  <c r="AE124" i="6"/>
  <c r="AD124" i="6"/>
  <c r="AB124" i="6"/>
  <c r="AA124" i="6"/>
  <c r="Z124" i="6"/>
  <c r="Y124" i="6"/>
  <c r="AL123" i="6"/>
  <c r="AK123" i="6"/>
  <c r="AJ123" i="6"/>
  <c r="AH123" i="6"/>
  <c r="AG123" i="6"/>
  <c r="AF123" i="6"/>
  <c r="AE123" i="6"/>
  <c r="AD123" i="6"/>
  <c r="AB123" i="6"/>
  <c r="AA123" i="6"/>
  <c r="Z123" i="6"/>
  <c r="Y123" i="6"/>
  <c r="AL122" i="6"/>
  <c r="AK122" i="6"/>
  <c r="AJ122" i="6"/>
  <c r="AH122" i="6"/>
  <c r="AG122" i="6"/>
  <c r="AF122" i="6"/>
  <c r="AE122" i="6"/>
  <c r="AD122" i="6"/>
  <c r="AB122" i="6"/>
  <c r="AA122" i="6"/>
  <c r="Z122" i="6"/>
  <c r="Y122" i="6"/>
  <c r="AL121" i="6"/>
  <c r="AK121" i="6"/>
  <c r="AJ121" i="6"/>
  <c r="AH121" i="6"/>
  <c r="AG121" i="6"/>
  <c r="AF121" i="6"/>
  <c r="AE121" i="6"/>
  <c r="AD121" i="6"/>
  <c r="AC121" i="6"/>
  <c r="AB121" i="6"/>
  <c r="AA121" i="6"/>
  <c r="Z121" i="6"/>
  <c r="Y121" i="6"/>
  <c r="AL106" i="6"/>
  <c r="AK106" i="6"/>
  <c r="AJ106" i="6"/>
  <c r="AH106" i="6"/>
  <c r="AG106" i="6"/>
  <c r="AF106" i="6"/>
  <c r="AE106" i="6"/>
  <c r="AD106" i="6"/>
  <c r="AB106" i="6"/>
  <c r="AA106" i="6"/>
  <c r="Z106" i="6"/>
  <c r="Y106" i="6"/>
  <c r="AL105" i="6"/>
  <c r="AK105" i="6"/>
  <c r="AJ105" i="6"/>
  <c r="AH105" i="6"/>
  <c r="AG105" i="6"/>
  <c r="AE105" i="6"/>
  <c r="AD105" i="6"/>
  <c r="AB105" i="6"/>
  <c r="AA105" i="6"/>
  <c r="Z105" i="6"/>
  <c r="Y105" i="6"/>
  <c r="AL104" i="6"/>
  <c r="AK104" i="6"/>
  <c r="AJ104" i="6"/>
  <c r="AH104" i="6"/>
  <c r="AG104" i="6"/>
  <c r="AE104" i="6"/>
  <c r="AD104" i="6"/>
  <c r="AB104" i="6"/>
  <c r="AA104" i="6"/>
  <c r="Z104" i="6"/>
  <c r="Y104" i="6"/>
  <c r="AL99" i="6"/>
  <c r="AK99" i="6"/>
  <c r="AJ99" i="6"/>
  <c r="AH99" i="6"/>
  <c r="AG99" i="6"/>
  <c r="AF99" i="6"/>
  <c r="AE99" i="6"/>
  <c r="AD99" i="6"/>
  <c r="AB99" i="6"/>
  <c r="AA99" i="6"/>
  <c r="Z99" i="6"/>
  <c r="Y99" i="6"/>
  <c r="AL98" i="6"/>
  <c r="AK98" i="6"/>
  <c r="AJ98" i="6"/>
  <c r="AH98" i="6"/>
  <c r="AE98" i="6"/>
  <c r="AD98" i="6"/>
  <c r="AB98" i="6"/>
  <c r="AA98" i="6"/>
  <c r="Z98" i="6"/>
  <c r="Y98" i="6"/>
  <c r="AL97" i="6"/>
  <c r="AK97" i="6"/>
  <c r="AJ97" i="6"/>
  <c r="AH97" i="6"/>
  <c r="AE97" i="6"/>
  <c r="AD97" i="6"/>
  <c r="AB97" i="6"/>
  <c r="AA97" i="6"/>
  <c r="Y97" i="6"/>
  <c r="AL96" i="6"/>
  <c r="AK96" i="6"/>
  <c r="AJ96" i="6"/>
  <c r="AH96" i="6"/>
  <c r="AG96" i="6"/>
  <c r="AF96" i="6"/>
  <c r="AE96" i="6"/>
  <c r="AD96" i="6"/>
  <c r="AB96" i="6"/>
  <c r="AA96" i="6"/>
  <c r="Z96" i="6"/>
  <c r="Y96" i="6"/>
  <c r="AL91" i="6"/>
  <c r="AK91" i="6"/>
  <c r="AJ91" i="6"/>
  <c r="AH91" i="6"/>
  <c r="AE91" i="6"/>
  <c r="AD91" i="6"/>
  <c r="AB91" i="6"/>
  <c r="AA91" i="6"/>
  <c r="Z91" i="6"/>
  <c r="AL90" i="6"/>
  <c r="AK90" i="6"/>
  <c r="AJ90" i="6"/>
  <c r="AH90" i="6"/>
  <c r="AE90" i="6"/>
  <c r="AD90" i="6"/>
  <c r="AB90" i="6"/>
  <c r="AA90" i="6"/>
  <c r="AL89" i="6"/>
  <c r="AK89" i="6"/>
  <c r="AJ89" i="6"/>
  <c r="AH89" i="6"/>
  <c r="AG89" i="6"/>
  <c r="AF89" i="6"/>
  <c r="AE89" i="6"/>
  <c r="AD89" i="6"/>
  <c r="AB89" i="6"/>
  <c r="AA89" i="6"/>
  <c r="Z89" i="6"/>
  <c r="Y89" i="6"/>
  <c r="AL81" i="6"/>
  <c r="AK81" i="6"/>
  <c r="AJ81" i="6"/>
  <c r="AH81" i="6"/>
  <c r="AG81" i="6"/>
  <c r="AF81" i="6"/>
  <c r="AE81" i="6"/>
  <c r="AD81" i="6"/>
  <c r="AB81" i="6"/>
  <c r="AA81" i="6"/>
  <c r="Z81" i="6"/>
  <c r="Y81" i="6"/>
  <c r="AL80" i="6"/>
  <c r="AK80" i="6"/>
  <c r="AJ80" i="6"/>
  <c r="AH80" i="6"/>
  <c r="AG80" i="6"/>
  <c r="AF80" i="6"/>
  <c r="AE80" i="6"/>
  <c r="AD80" i="6"/>
  <c r="AB80" i="6"/>
  <c r="AA80" i="6"/>
  <c r="Z80" i="6"/>
  <c r="Y80" i="6"/>
  <c r="AL79" i="6"/>
  <c r="AK79" i="6"/>
  <c r="AJ79" i="6"/>
  <c r="AH79" i="6"/>
  <c r="AF79" i="6"/>
  <c r="AE79" i="6"/>
  <c r="AD79" i="6"/>
  <c r="AB79" i="6"/>
  <c r="AA79" i="6"/>
  <c r="Z79" i="6"/>
  <c r="Y79" i="6"/>
  <c r="AL78" i="6"/>
  <c r="AK78" i="6"/>
  <c r="AJ78" i="6"/>
  <c r="AH78" i="6"/>
  <c r="AF78" i="6"/>
  <c r="AE78" i="6"/>
  <c r="AD78" i="6"/>
  <c r="AB78" i="6"/>
  <c r="AA78" i="6"/>
  <c r="Z78" i="6"/>
  <c r="Y78" i="6"/>
  <c r="AL73" i="6"/>
  <c r="AK73" i="6"/>
  <c r="AJ73" i="6"/>
  <c r="AH73" i="6"/>
  <c r="AG73" i="6"/>
  <c r="AF73" i="6"/>
  <c r="AE73" i="6"/>
  <c r="AD73" i="6"/>
  <c r="AB73" i="6"/>
  <c r="AA73" i="6"/>
  <c r="Z73" i="6"/>
  <c r="Y73" i="6"/>
  <c r="AL72" i="6"/>
  <c r="AK72" i="6"/>
  <c r="AJ72" i="6"/>
  <c r="AH72" i="6"/>
  <c r="AG72" i="6"/>
  <c r="AF72" i="6"/>
  <c r="AE72" i="6"/>
  <c r="AD72" i="6"/>
  <c r="AB72" i="6"/>
  <c r="AA72" i="6"/>
  <c r="Z72" i="6"/>
  <c r="Y72" i="6"/>
  <c r="AL71" i="6"/>
  <c r="AK71" i="6"/>
  <c r="AJ71" i="6"/>
  <c r="AH71" i="6"/>
  <c r="AG71" i="6"/>
  <c r="AF71" i="6"/>
  <c r="AE71" i="6"/>
  <c r="AD71" i="6"/>
  <c r="AB71" i="6"/>
  <c r="AA71" i="6"/>
  <c r="Z71" i="6"/>
  <c r="Y71" i="6"/>
  <c r="AL70" i="6"/>
  <c r="AK70" i="6"/>
  <c r="AJ70" i="6"/>
  <c r="AH70" i="6"/>
  <c r="AG70" i="6"/>
  <c r="AF70" i="6"/>
  <c r="AE70" i="6"/>
  <c r="AD70" i="6"/>
  <c r="AB70" i="6"/>
  <c r="AA70" i="6"/>
  <c r="Z70" i="6"/>
  <c r="Y70" i="6"/>
  <c r="AL69" i="6"/>
  <c r="AK69" i="6"/>
  <c r="AJ69" i="6"/>
  <c r="AH69" i="6"/>
  <c r="AG69" i="6"/>
  <c r="AF69" i="6"/>
  <c r="AE69" i="6"/>
  <c r="AD69" i="6"/>
  <c r="AB69" i="6"/>
  <c r="AA69" i="6"/>
  <c r="Z69" i="6"/>
  <c r="Y69" i="6"/>
  <c r="AL61" i="6"/>
  <c r="AL63" i="6" s="1"/>
  <c r="AK61" i="6"/>
  <c r="AK63" i="6" s="1"/>
  <c r="AJ61" i="6"/>
  <c r="AJ63" i="6" s="1"/>
  <c r="AH61" i="6"/>
  <c r="AH63" i="6" s="1"/>
  <c r="AG61" i="6"/>
  <c r="AG63" i="6" s="1"/>
  <c r="AF61" i="6"/>
  <c r="AF63" i="6" s="1"/>
  <c r="AE61" i="6"/>
  <c r="AE63" i="6" s="1"/>
  <c r="AD61" i="6"/>
  <c r="AD63" i="6" s="1"/>
  <c r="AB61" i="6"/>
  <c r="AB63" i="6" s="1"/>
  <c r="AA61" i="6"/>
  <c r="AA63" i="6" s="1"/>
  <c r="Z61" i="6"/>
  <c r="Y61" i="6"/>
  <c r="Y63" i="6" s="1"/>
  <c r="AL56" i="6"/>
  <c r="AK56" i="6"/>
  <c r="AJ56" i="6"/>
  <c r="AH56" i="6"/>
  <c r="AF56" i="6"/>
  <c r="AE56" i="6"/>
  <c r="AD56" i="6"/>
  <c r="AB56" i="6"/>
  <c r="AA56" i="6"/>
  <c r="Z56" i="6"/>
  <c r="Y56" i="6"/>
  <c r="AL55" i="6"/>
  <c r="AK55" i="6"/>
  <c r="AJ55" i="6"/>
  <c r="AF55" i="6"/>
  <c r="AE55" i="6"/>
  <c r="AD55" i="6"/>
  <c r="AB55" i="6"/>
  <c r="AA55" i="6"/>
  <c r="Z55" i="6"/>
  <c r="AL50" i="6"/>
  <c r="AK50" i="6"/>
  <c r="AJ50" i="6"/>
  <c r="AH50" i="6"/>
  <c r="AG50" i="6"/>
  <c r="AF50" i="6"/>
  <c r="AE50" i="6"/>
  <c r="AD50" i="6"/>
  <c r="AC50" i="6"/>
  <c r="AB50" i="6"/>
  <c r="AA50" i="6"/>
  <c r="Z50" i="6"/>
  <c r="Y50" i="6"/>
  <c r="AL49" i="6"/>
  <c r="AK49" i="6"/>
  <c r="AJ49" i="6"/>
  <c r="AH49" i="6"/>
  <c r="AG49" i="6"/>
  <c r="AF49" i="6"/>
  <c r="AE49" i="6"/>
  <c r="AD49" i="6"/>
  <c r="AC49" i="6"/>
  <c r="AB49" i="6"/>
  <c r="AA49" i="6"/>
  <c r="Z49" i="6"/>
  <c r="Y49" i="6"/>
  <c r="AL41" i="6"/>
  <c r="AK41" i="6"/>
  <c r="AJ41" i="6"/>
  <c r="AH41" i="6"/>
  <c r="AG41" i="6"/>
  <c r="AF41" i="6"/>
  <c r="AE41" i="6"/>
  <c r="AD41" i="6"/>
  <c r="AB41" i="6"/>
  <c r="AA41" i="6"/>
  <c r="Z41" i="6"/>
  <c r="Y41" i="6"/>
  <c r="AL40" i="6"/>
  <c r="AK40" i="6"/>
  <c r="AJ40" i="6"/>
  <c r="AH40" i="6"/>
  <c r="AE40" i="6"/>
  <c r="AD40" i="6"/>
  <c r="AB40" i="6"/>
  <c r="AA40" i="6"/>
  <c r="AL30" i="6"/>
  <c r="AK30" i="6"/>
  <c r="AJ30" i="6"/>
  <c r="AH30" i="6"/>
  <c r="AG30" i="6"/>
  <c r="AF30" i="6"/>
  <c r="AE30" i="6"/>
  <c r="AD30" i="6"/>
  <c r="AC30" i="6"/>
  <c r="AB30" i="6"/>
  <c r="AA30" i="6"/>
  <c r="Z30" i="6"/>
  <c r="Y30" i="6"/>
  <c r="AL29" i="6"/>
  <c r="AK29" i="6"/>
  <c r="AJ29" i="6"/>
  <c r="AH29" i="6"/>
  <c r="AG29" i="6"/>
  <c r="AF29" i="6"/>
  <c r="AE29" i="6"/>
  <c r="AD29" i="6"/>
  <c r="AB29" i="6"/>
  <c r="AA29" i="6"/>
  <c r="Z29" i="6"/>
  <c r="Y29" i="6"/>
  <c r="AL28" i="6"/>
  <c r="AK28" i="6"/>
  <c r="AJ28" i="6"/>
  <c r="AH28" i="6"/>
  <c r="AG28" i="6"/>
  <c r="AF28" i="6"/>
  <c r="AE28" i="6"/>
  <c r="AD28" i="6"/>
  <c r="AB28" i="6"/>
  <c r="AA28" i="6"/>
  <c r="Z28" i="6"/>
  <c r="Y28" i="6"/>
  <c r="AL27" i="6"/>
  <c r="AK27" i="6"/>
  <c r="AJ27" i="6"/>
  <c r="AH27" i="6"/>
  <c r="AG27" i="6"/>
  <c r="AF27" i="6"/>
  <c r="AE27" i="6"/>
  <c r="AD27" i="6"/>
  <c r="AB27" i="6"/>
  <c r="AA27" i="6"/>
  <c r="Z27" i="6"/>
  <c r="Y27" i="6"/>
  <c r="AL26" i="6"/>
  <c r="AK26" i="6"/>
  <c r="AJ26" i="6"/>
  <c r="AH26" i="6"/>
  <c r="AG26" i="6"/>
  <c r="AF26" i="6"/>
  <c r="AE26" i="6"/>
  <c r="AD26" i="6"/>
  <c r="AC26" i="6"/>
  <c r="AB26" i="6"/>
  <c r="AA26" i="6"/>
  <c r="Z26" i="6"/>
  <c r="Y26" i="6"/>
  <c r="AL25" i="6"/>
  <c r="AK25" i="6"/>
  <c r="AJ25" i="6"/>
  <c r="AH25" i="6"/>
  <c r="AG25" i="6"/>
  <c r="AF25" i="6"/>
  <c r="AE25" i="6"/>
  <c r="AD25" i="6"/>
  <c r="AB25" i="6"/>
  <c r="AA25" i="6"/>
  <c r="Z25" i="6"/>
  <c r="Y25" i="6"/>
  <c r="AL24" i="6"/>
  <c r="AK24" i="6"/>
  <c r="AJ24" i="6"/>
  <c r="AH24" i="6"/>
  <c r="AG24" i="6"/>
  <c r="AF24" i="6"/>
  <c r="AE24" i="6"/>
  <c r="AD24" i="6"/>
  <c r="AB24" i="6"/>
  <c r="AA24" i="6"/>
  <c r="Z24" i="6"/>
  <c r="Y24" i="6"/>
  <c r="AL23" i="6"/>
  <c r="AK23" i="6"/>
  <c r="AJ23" i="6"/>
  <c r="AH23" i="6"/>
  <c r="AG23" i="6"/>
  <c r="AF23" i="6"/>
  <c r="AE23" i="6"/>
  <c r="AD23" i="6"/>
  <c r="AB23" i="6"/>
  <c r="AA23" i="6"/>
  <c r="Z23" i="6"/>
  <c r="Y23" i="6"/>
  <c r="AL22" i="6"/>
  <c r="AK22" i="6"/>
  <c r="AJ22" i="6"/>
  <c r="AH22" i="6"/>
  <c r="AG22" i="6"/>
  <c r="AF22" i="6"/>
  <c r="AE22" i="6"/>
  <c r="AD22" i="6"/>
  <c r="AB22" i="6"/>
  <c r="AA22" i="6"/>
  <c r="Z22" i="6"/>
  <c r="Y22" i="6"/>
  <c r="AL17" i="6"/>
  <c r="AK17" i="6"/>
  <c r="AJ17" i="6"/>
  <c r="AH17" i="6"/>
  <c r="AE17" i="6"/>
  <c r="AD17" i="6"/>
  <c r="AB17" i="6"/>
  <c r="AA17" i="6"/>
  <c r="Z17" i="6"/>
  <c r="Y17" i="6"/>
  <c r="AL16" i="6"/>
  <c r="AK16" i="6"/>
  <c r="AJ16" i="6"/>
  <c r="AH16" i="6"/>
  <c r="AG16" i="6"/>
  <c r="AF16" i="6"/>
  <c r="AE16" i="6"/>
  <c r="AD16" i="6"/>
  <c r="AB16" i="6"/>
  <c r="AA16" i="6"/>
  <c r="Z16" i="6"/>
  <c r="Y16" i="6"/>
  <c r="AL15" i="6"/>
  <c r="AK15" i="6"/>
  <c r="AJ15" i="6"/>
  <c r="AH15" i="6"/>
  <c r="AG15" i="6"/>
  <c r="AF15" i="6"/>
  <c r="AE15" i="6"/>
  <c r="AD15" i="6"/>
  <c r="AB15" i="6"/>
  <c r="AA15" i="6"/>
  <c r="Z15" i="6"/>
  <c r="Y15" i="6"/>
  <c r="AL14" i="6"/>
  <c r="AK14" i="6"/>
  <c r="AJ14" i="6"/>
  <c r="AH14" i="6"/>
  <c r="AG14" i="6"/>
  <c r="AF14" i="6"/>
  <c r="AE14" i="6"/>
  <c r="AD14" i="6"/>
  <c r="AB14" i="6"/>
  <c r="AA14" i="6"/>
  <c r="Z14" i="6"/>
  <c r="Y14" i="6"/>
  <c r="AL13" i="6"/>
  <c r="AK13" i="6"/>
  <c r="AJ13" i="6"/>
  <c r="AH13" i="6"/>
  <c r="AG13" i="6"/>
  <c r="AF13" i="6"/>
  <c r="AE13" i="6"/>
  <c r="AD13" i="6"/>
  <c r="AB13" i="6"/>
  <c r="AA13" i="6"/>
  <c r="Z13" i="6"/>
  <c r="Y13" i="6"/>
  <c r="AL12" i="6"/>
  <c r="AK12" i="6"/>
  <c r="AJ12" i="6"/>
  <c r="AH12" i="6"/>
  <c r="AG12" i="6"/>
  <c r="AF12" i="6"/>
  <c r="AE12" i="6"/>
  <c r="AD12" i="6"/>
  <c r="AB12" i="6"/>
  <c r="AA12" i="6"/>
  <c r="Z12" i="6"/>
  <c r="Y12" i="6"/>
  <c r="AK147" i="5"/>
  <c r="AJ147" i="5"/>
  <c r="AI147" i="5"/>
  <c r="AH147" i="5"/>
  <c r="AG147" i="5"/>
  <c r="AF147" i="5"/>
  <c r="AE147" i="5"/>
  <c r="AD147" i="5"/>
  <c r="AC147" i="5"/>
  <c r="AB147" i="5"/>
  <c r="AA147" i="5"/>
  <c r="Z147" i="5"/>
  <c r="AK141" i="5"/>
  <c r="AJ141" i="5"/>
  <c r="AI141" i="5"/>
  <c r="AH141" i="5"/>
  <c r="AG141" i="5"/>
  <c r="AF141" i="5"/>
  <c r="AE141" i="5"/>
  <c r="AD141" i="5"/>
  <c r="AB141" i="5"/>
  <c r="AA141" i="5"/>
  <c r="Z141" i="5"/>
  <c r="AK135" i="5"/>
  <c r="AJ135" i="5"/>
  <c r="AI135" i="5"/>
  <c r="AH135" i="5"/>
  <c r="AG135" i="5"/>
  <c r="AF135" i="5"/>
  <c r="AE135" i="5"/>
  <c r="AD135" i="5"/>
  <c r="AB135" i="5"/>
  <c r="AA135" i="5"/>
  <c r="Z135" i="5"/>
  <c r="AK128" i="5"/>
  <c r="AJ128" i="5"/>
  <c r="AI128" i="5"/>
  <c r="AH128" i="5"/>
  <c r="AG128" i="5"/>
  <c r="AF128" i="5"/>
  <c r="AE128" i="5"/>
  <c r="AD128" i="5"/>
  <c r="AB128" i="5"/>
  <c r="AA128" i="5"/>
  <c r="Z128" i="5"/>
  <c r="AK108" i="5"/>
  <c r="AJ108" i="5"/>
  <c r="AI108" i="5"/>
  <c r="AH108" i="5"/>
  <c r="AE108" i="5"/>
  <c r="AD108" i="5"/>
  <c r="AB108" i="5"/>
  <c r="AA108" i="5"/>
  <c r="Z108" i="5"/>
  <c r="AK101" i="5"/>
  <c r="AJ101" i="5"/>
  <c r="AI101" i="5"/>
  <c r="AH101" i="5"/>
  <c r="AE101" i="5"/>
  <c r="AD101" i="5"/>
  <c r="AB101" i="5"/>
  <c r="AA101" i="5"/>
  <c r="Z101" i="5"/>
  <c r="AK93" i="5"/>
  <c r="AJ93" i="5"/>
  <c r="AI93" i="5"/>
  <c r="AH93" i="5"/>
  <c r="AE93" i="5"/>
  <c r="AD93" i="5"/>
  <c r="AB93" i="5"/>
  <c r="AA93" i="5"/>
  <c r="Z93" i="5"/>
  <c r="AK83" i="5"/>
  <c r="AJ83" i="5"/>
  <c r="AI83" i="5"/>
  <c r="AH83" i="5"/>
  <c r="AG83" i="5"/>
  <c r="AF83" i="5"/>
  <c r="AE83" i="5"/>
  <c r="AD83" i="5"/>
  <c r="AB83" i="5"/>
  <c r="AA83" i="5"/>
  <c r="Z83" i="5"/>
  <c r="AK75" i="5"/>
  <c r="AJ75" i="5"/>
  <c r="AI75" i="5"/>
  <c r="AH75" i="5"/>
  <c r="AG75" i="5"/>
  <c r="AF75" i="5"/>
  <c r="AE75" i="5"/>
  <c r="AD75" i="5"/>
  <c r="AB75" i="5"/>
  <c r="AA75" i="5"/>
  <c r="Z75" i="5"/>
  <c r="AK63" i="5"/>
  <c r="AJ63" i="5"/>
  <c r="AI63" i="5"/>
  <c r="AH63" i="5"/>
  <c r="AG63" i="5"/>
  <c r="AF63" i="5"/>
  <c r="AE63" i="5"/>
  <c r="AD63" i="5"/>
  <c r="AC63" i="5"/>
  <c r="AB63" i="5"/>
  <c r="AA63" i="5"/>
  <c r="Z63" i="5"/>
  <c r="AK58" i="5"/>
  <c r="AJ58" i="5"/>
  <c r="AI58" i="5"/>
  <c r="AF58" i="5"/>
  <c r="AD58" i="5"/>
  <c r="AB58" i="5"/>
  <c r="AA58" i="5"/>
  <c r="Z58" i="5"/>
  <c r="AK52" i="5"/>
  <c r="AJ52" i="5"/>
  <c r="AI52" i="5"/>
  <c r="AH52" i="5"/>
  <c r="AG52" i="5"/>
  <c r="AF52" i="5"/>
  <c r="AE52" i="5"/>
  <c r="AD52" i="5"/>
  <c r="AC52" i="5"/>
  <c r="AB52" i="5"/>
  <c r="AA52" i="5"/>
  <c r="Z52" i="5"/>
  <c r="AK43" i="5"/>
  <c r="AJ43" i="5"/>
  <c r="AI43" i="5"/>
  <c r="AH43" i="5"/>
  <c r="AE43" i="5"/>
  <c r="AD43" i="5"/>
  <c r="AB43" i="5"/>
  <c r="AA43" i="5"/>
  <c r="Z43" i="5"/>
  <c r="AK32" i="5"/>
  <c r="AJ32" i="5"/>
  <c r="AI32" i="5"/>
  <c r="AH32" i="5"/>
  <c r="AG32" i="5"/>
  <c r="AF32" i="5"/>
  <c r="AE32" i="5"/>
  <c r="AD32" i="5"/>
  <c r="AC32" i="5"/>
  <c r="AB32" i="5"/>
  <c r="AA32" i="5"/>
  <c r="Z32" i="5"/>
  <c r="AK7" i="5"/>
  <c r="AJ7" i="5"/>
  <c r="AI7" i="5"/>
  <c r="AH7" i="5"/>
  <c r="AG7" i="5"/>
  <c r="AF7" i="5"/>
  <c r="AE7" i="5"/>
  <c r="AD7" i="5"/>
  <c r="AC7" i="5"/>
  <c r="AB7" i="5"/>
  <c r="AA7" i="5"/>
  <c r="Z7" i="5"/>
  <c r="Y7" i="5"/>
  <c r="AK147" i="4"/>
  <c r="AJ147" i="4"/>
  <c r="AI147" i="4"/>
  <c r="AH147" i="4"/>
  <c r="AG147" i="4"/>
  <c r="AF147" i="4"/>
  <c r="AE147" i="4"/>
  <c r="AD147" i="4"/>
  <c r="AC147" i="4"/>
  <c r="AB147" i="4"/>
  <c r="AA147" i="4"/>
  <c r="Z147" i="4"/>
  <c r="AK141" i="4"/>
  <c r="AJ141" i="4"/>
  <c r="AI141" i="4"/>
  <c r="AH141" i="4"/>
  <c r="AF141" i="4"/>
  <c r="AE141" i="4"/>
  <c r="AD141" i="4"/>
  <c r="AC141" i="4"/>
  <c r="AB141" i="4"/>
  <c r="AA141" i="4"/>
  <c r="Z141" i="4"/>
  <c r="AK135" i="4"/>
  <c r="AJ135" i="4"/>
  <c r="AI135" i="4"/>
  <c r="AG135" i="4"/>
  <c r="AF135" i="4"/>
  <c r="AE135" i="4"/>
  <c r="AD135" i="4"/>
  <c r="AB135" i="4"/>
  <c r="AA135" i="4"/>
  <c r="Z135" i="4"/>
  <c r="AK128" i="4"/>
  <c r="AJ128" i="4"/>
  <c r="AI128" i="4"/>
  <c r="AH128" i="4"/>
  <c r="AH135" i="4" s="1"/>
  <c r="AF128" i="4"/>
  <c r="AE128" i="4"/>
  <c r="AD128" i="4"/>
  <c r="AB128" i="4"/>
  <c r="AA128" i="4"/>
  <c r="Z128" i="4"/>
  <c r="AJ116" i="6"/>
  <c r="AD116" i="6"/>
  <c r="AK115" i="6"/>
  <c r="AE115" i="6"/>
  <c r="AK108" i="4"/>
  <c r="AJ108" i="4"/>
  <c r="AI108" i="4"/>
  <c r="AH108" i="4"/>
  <c r="AG108" i="4"/>
  <c r="AF108" i="4"/>
  <c r="AE108" i="4"/>
  <c r="AD108" i="4"/>
  <c r="AB108" i="4"/>
  <c r="AA108" i="4"/>
  <c r="Z108" i="4"/>
  <c r="AK101" i="4"/>
  <c r="AJ101" i="4"/>
  <c r="AI101" i="4"/>
  <c r="AH101" i="4"/>
  <c r="AE101" i="4"/>
  <c r="AD101" i="4"/>
  <c r="AB101" i="4"/>
  <c r="AA101" i="4"/>
  <c r="AK93" i="4"/>
  <c r="AK114" i="4" s="1"/>
  <c r="AJ93" i="4"/>
  <c r="AI93" i="4"/>
  <c r="AI114" i="4" s="1"/>
  <c r="AH93" i="4"/>
  <c r="AH114" i="4" s="1"/>
  <c r="AE93" i="4"/>
  <c r="AE114" i="4" s="1"/>
  <c r="AD93" i="4"/>
  <c r="AB93" i="4"/>
  <c r="AB114" i="4" s="1"/>
  <c r="AA93" i="4"/>
  <c r="AA114" i="4" s="1"/>
  <c r="AK83" i="4"/>
  <c r="AJ83" i="4"/>
  <c r="AI83" i="4"/>
  <c r="AH83" i="4"/>
  <c r="AF83" i="4"/>
  <c r="AE83" i="4"/>
  <c r="AD83" i="4"/>
  <c r="AB83" i="4"/>
  <c r="AA83" i="4"/>
  <c r="Z83" i="4"/>
  <c r="AK75" i="4"/>
  <c r="AJ75" i="4"/>
  <c r="AI75" i="4"/>
  <c r="AH75" i="4"/>
  <c r="AH85" i="4" s="1"/>
  <c r="AG75" i="4"/>
  <c r="AF75" i="4"/>
  <c r="AE75" i="4"/>
  <c r="AD75" i="4"/>
  <c r="AB75" i="4"/>
  <c r="AA75" i="4"/>
  <c r="Z75" i="4"/>
  <c r="AK63" i="4"/>
  <c r="AJ63" i="4"/>
  <c r="AI63" i="4"/>
  <c r="AH63" i="4"/>
  <c r="AG63" i="4"/>
  <c r="AF63" i="4"/>
  <c r="AE63" i="4"/>
  <c r="AD63" i="4"/>
  <c r="AC63" i="4"/>
  <c r="AB63" i="4"/>
  <c r="AA63" i="4"/>
  <c r="Z63" i="4"/>
  <c r="AK58" i="4"/>
  <c r="AJ58" i="4"/>
  <c r="AI58" i="4"/>
  <c r="AH58" i="4"/>
  <c r="AG58" i="4"/>
  <c r="AF58" i="4"/>
  <c r="AE58" i="4"/>
  <c r="AD58" i="4"/>
  <c r="AC58" i="4"/>
  <c r="AB58" i="4"/>
  <c r="AA58" i="4"/>
  <c r="Z58" i="4"/>
  <c r="AK52" i="4"/>
  <c r="AK65" i="4" s="1"/>
  <c r="AJ52" i="4"/>
  <c r="AJ65" i="4" s="1"/>
  <c r="AI52" i="4"/>
  <c r="AH52" i="4"/>
  <c r="AG52" i="4"/>
  <c r="AG65" i="4" s="1"/>
  <c r="AF52" i="4"/>
  <c r="AE52" i="4"/>
  <c r="AD52" i="4"/>
  <c r="AD65" i="4" s="1"/>
  <c r="AC52" i="4"/>
  <c r="AC65" i="4" s="1"/>
  <c r="AB52" i="4"/>
  <c r="AA52" i="4"/>
  <c r="Z52" i="4"/>
  <c r="Z65" i="4" s="1"/>
  <c r="AK43" i="4"/>
  <c r="AJ43" i="4"/>
  <c r="AI43" i="4"/>
  <c r="AH43" i="4"/>
  <c r="AG43" i="4"/>
  <c r="AE43" i="4"/>
  <c r="AD43" i="4"/>
  <c r="AB43" i="4"/>
  <c r="AA43" i="4"/>
  <c r="AK37" i="4"/>
  <c r="AJ37" i="4"/>
  <c r="AI37" i="4"/>
  <c r="AH37" i="4"/>
  <c r="AG37" i="4"/>
  <c r="AF37" i="4"/>
  <c r="AE37" i="4"/>
  <c r="AD37" i="4"/>
  <c r="AC37" i="4"/>
  <c r="AB37" i="4"/>
  <c r="AA37" i="4"/>
  <c r="Z37" i="4"/>
  <c r="BG37" i="4" s="1"/>
  <c r="AJ32" i="4"/>
  <c r="AI32" i="4"/>
  <c r="AH32" i="4"/>
  <c r="AG32" i="4"/>
  <c r="AF32" i="4"/>
  <c r="AE32" i="4"/>
  <c r="AD32" i="4"/>
  <c r="AB32" i="4"/>
  <c r="AA32" i="4"/>
  <c r="Z32" i="4"/>
  <c r="BJ40" i="4"/>
  <c r="D13" i="5"/>
  <c r="D12" i="5"/>
  <c r="AS27" i="5"/>
  <c r="AX27" i="5" s="1"/>
  <c r="U27" i="6"/>
  <c r="T27" i="6"/>
  <c r="O27" i="6"/>
  <c r="N27" i="6"/>
  <c r="K27" i="6"/>
  <c r="J27" i="6"/>
  <c r="I27" i="6"/>
  <c r="E27" i="6"/>
  <c r="BJ115" i="4"/>
  <c r="E115" i="4"/>
  <c r="AQ7" i="5"/>
  <c r="U7" i="5"/>
  <c r="T7" i="5"/>
  <c r="O7" i="5"/>
  <c r="N7" i="5"/>
  <c r="K7" i="5"/>
  <c r="J7" i="5"/>
  <c r="I7" i="5"/>
  <c r="E116" i="4"/>
  <c r="AK85" i="5" l="1"/>
  <c r="AB85" i="5"/>
  <c r="BC32" i="5"/>
  <c r="AI118" i="5"/>
  <c r="AI149" i="5" s="1"/>
  <c r="AI115" i="6"/>
  <c r="AI118" i="6" s="1"/>
  <c r="AI149" i="6" s="1"/>
  <c r="AP11" i="6"/>
  <c r="AP19" i="6" s="1"/>
  <c r="AP45" i="6" s="1"/>
  <c r="AP151" i="6" s="1"/>
  <c r="AO19" i="5"/>
  <c r="AO45" i="5" s="1"/>
  <c r="AO151" i="5" s="1"/>
  <c r="E91" i="2" s="1"/>
  <c r="AP37" i="5"/>
  <c r="AQ35" i="6"/>
  <c r="AQ37" i="6" s="1"/>
  <c r="AO11" i="6"/>
  <c r="AO19" i="6" s="1"/>
  <c r="AO45" i="6" s="1"/>
  <c r="AO151" i="6" s="1"/>
  <c r="AN19" i="5"/>
  <c r="AN45" i="5" s="1"/>
  <c r="AN151" i="5" s="1"/>
  <c r="E87" i="2" s="1"/>
  <c r="X114" i="4"/>
  <c r="AD114" i="4"/>
  <c r="AD114" i="6" s="1"/>
  <c r="AJ114" i="4"/>
  <c r="AK114" i="6" s="1"/>
  <c r="U114" i="4"/>
  <c r="AA85" i="5"/>
  <c r="AD85" i="5"/>
  <c r="AH85" i="5"/>
  <c r="AD118" i="5"/>
  <c r="AD149" i="5" s="1"/>
  <c r="AD85" i="4"/>
  <c r="U118" i="4"/>
  <c r="U149" i="4" s="1"/>
  <c r="AJ58" i="6"/>
  <c r="AH141" i="6"/>
  <c r="AG93" i="4"/>
  <c r="Y93" i="5"/>
  <c r="Y101" i="5"/>
  <c r="BK35" i="4"/>
  <c r="AJ65" i="5"/>
  <c r="AG141" i="4"/>
  <c r="BG141" i="4" s="1"/>
  <c r="U110" i="4"/>
  <c r="BC116" i="4"/>
  <c r="U85" i="4"/>
  <c r="X85" i="4"/>
  <c r="X65" i="5"/>
  <c r="X141" i="6"/>
  <c r="Y65" i="4"/>
  <c r="BK13" i="4"/>
  <c r="BK17" i="4"/>
  <c r="BK49" i="4"/>
  <c r="BK55" i="4"/>
  <c r="BK61" i="4"/>
  <c r="BK121" i="4"/>
  <c r="BF115" i="4"/>
  <c r="BG58" i="4"/>
  <c r="AB85" i="4"/>
  <c r="AE85" i="4"/>
  <c r="AK65" i="5"/>
  <c r="BC63" i="5"/>
  <c r="AJ85" i="5"/>
  <c r="AE110" i="5"/>
  <c r="AB116" i="6"/>
  <c r="AL116" i="6"/>
  <c r="BC147" i="5"/>
  <c r="AC73" i="6"/>
  <c r="BB73" i="6" s="1"/>
  <c r="AC104" i="6"/>
  <c r="I10" i="2"/>
  <c r="I11" i="2" s="1"/>
  <c r="AF101" i="5"/>
  <c r="BF10" i="5"/>
  <c r="BC125" i="5"/>
  <c r="BB58" i="4"/>
  <c r="BB80" i="4"/>
  <c r="X65" i="4"/>
  <c r="X85" i="5"/>
  <c r="X110" i="5"/>
  <c r="X115" i="6"/>
  <c r="BG25" i="4"/>
  <c r="BG29" i="4"/>
  <c r="BK29" i="4" s="1"/>
  <c r="BG69" i="4"/>
  <c r="BG73" i="4"/>
  <c r="BK73" i="4" s="1"/>
  <c r="BG96" i="4"/>
  <c r="AB115" i="6"/>
  <c r="AA116" i="6"/>
  <c r="AK116" i="6"/>
  <c r="AH131" i="6"/>
  <c r="AH135" i="6" s="1"/>
  <c r="J10" i="2"/>
  <c r="J11" i="2" s="1"/>
  <c r="AG115" i="6"/>
  <c r="BC71" i="5"/>
  <c r="BC72" i="5"/>
  <c r="BC90" i="5"/>
  <c r="BF90" i="5" s="1"/>
  <c r="BC99" i="5"/>
  <c r="BB139" i="4"/>
  <c r="BA115" i="4"/>
  <c r="X116" i="6"/>
  <c r="Y43" i="4"/>
  <c r="Y110" i="4"/>
  <c r="Y135" i="5"/>
  <c r="BG22" i="4"/>
  <c r="BK22" i="4" s="1"/>
  <c r="BG26" i="4"/>
  <c r="BG30" i="4"/>
  <c r="BG70" i="4"/>
  <c r="BG99" i="4"/>
  <c r="BG12" i="6"/>
  <c r="AK58" i="6"/>
  <c r="Z108" i="6"/>
  <c r="AJ141" i="6"/>
  <c r="F33" i="2"/>
  <c r="BF27" i="6"/>
  <c r="X147" i="6"/>
  <c r="BG25" i="6"/>
  <c r="AE43" i="6"/>
  <c r="AL141" i="6"/>
  <c r="BG50" i="6"/>
  <c r="AL58" i="6"/>
  <c r="AA108" i="6"/>
  <c r="AK141" i="6"/>
  <c r="AJ115" i="6"/>
  <c r="AH116" i="6"/>
  <c r="AD65" i="5"/>
  <c r="AK110" i="5"/>
  <c r="AH118" i="5"/>
  <c r="AH149" i="5" s="1"/>
  <c r="AH115" i="6"/>
  <c r="BG145" i="6"/>
  <c r="BC97" i="5"/>
  <c r="BC73" i="5"/>
  <c r="X75" i="6"/>
  <c r="X93" i="6"/>
  <c r="Y85" i="5"/>
  <c r="AD115" i="6"/>
  <c r="AB65" i="5"/>
  <c r="AJ110" i="5"/>
  <c r="AI110" i="5"/>
  <c r="AK118" i="5"/>
  <c r="AE116" i="6"/>
  <c r="AA65" i="5"/>
  <c r="AE65" i="5"/>
  <c r="AI65" i="5"/>
  <c r="AE85" i="5"/>
  <c r="AI85" i="5"/>
  <c r="AH110" i="5"/>
  <c r="AE118" i="5"/>
  <c r="AE149" i="5" s="1"/>
  <c r="AJ118" i="5"/>
  <c r="AJ149" i="5" s="1"/>
  <c r="AJ35" i="5" s="1"/>
  <c r="BG13" i="6"/>
  <c r="BG26" i="6"/>
  <c r="Y55" i="6"/>
  <c r="Y58" i="6" s="1"/>
  <c r="BG81" i="6"/>
  <c r="AC106" i="6"/>
  <c r="BB106" i="6" s="1"/>
  <c r="BC55" i="5"/>
  <c r="BC114" i="5"/>
  <c r="AG101" i="5"/>
  <c r="BB55" i="5"/>
  <c r="BD116" i="5"/>
  <c r="X52" i="6"/>
  <c r="Y58" i="5"/>
  <c r="BB116" i="5"/>
  <c r="BC124" i="5"/>
  <c r="BF124" i="5" s="1"/>
  <c r="BC105" i="5"/>
  <c r="X83" i="6"/>
  <c r="AF65" i="5"/>
  <c r="AD110" i="5"/>
  <c r="AA118" i="5"/>
  <c r="AA149" i="5" s="1"/>
  <c r="AF17" i="6"/>
  <c r="BG17" i="6" s="1"/>
  <c r="BG30" i="6"/>
  <c r="BG49" i="6"/>
  <c r="Y132" i="6"/>
  <c r="Y135" i="6" s="1"/>
  <c r="BC141" i="5"/>
  <c r="BC52" i="5"/>
  <c r="BB97" i="5"/>
  <c r="BF144" i="5"/>
  <c r="BG63" i="4"/>
  <c r="BB63" i="4"/>
  <c r="BG147" i="4"/>
  <c r="BB147" i="4"/>
  <c r="BB122" i="4"/>
  <c r="BG122" i="4"/>
  <c r="BK122" i="4" s="1"/>
  <c r="AL115" i="6"/>
  <c r="BC115" i="4"/>
  <c r="Z63" i="6"/>
  <c r="BK138" i="4"/>
  <c r="AE110" i="4"/>
  <c r="AZ115" i="4"/>
  <c r="X108" i="6"/>
  <c r="BG52" i="4"/>
  <c r="BK91" i="4"/>
  <c r="BJ27" i="6"/>
  <c r="AD110" i="4"/>
  <c r="BG29" i="6"/>
  <c r="BG80" i="6"/>
  <c r="BB138" i="4"/>
  <c r="Y85" i="4"/>
  <c r="BG40" i="4"/>
  <c r="BK80" i="4"/>
  <c r="BG106" i="4"/>
  <c r="BK106" i="4" s="1"/>
  <c r="AC24" i="6"/>
  <c r="BG24" i="6" s="1"/>
  <c r="BG24" i="4"/>
  <c r="BK24" i="4" s="1"/>
  <c r="BB24" i="4"/>
  <c r="BB28" i="4"/>
  <c r="BD28" i="4" s="1"/>
  <c r="BG28" i="4"/>
  <c r="BK28" i="4" s="1"/>
  <c r="BB72" i="4"/>
  <c r="BG72" i="4"/>
  <c r="BK72" i="4" s="1"/>
  <c r="BB126" i="4"/>
  <c r="BG126" i="4"/>
  <c r="BK126" i="4" s="1"/>
  <c r="Z58" i="6"/>
  <c r="BB23" i="4"/>
  <c r="BD23" i="4" s="1"/>
  <c r="BG23" i="4"/>
  <c r="BK23" i="4" s="1"/>
  <c r="BB27" i="4"/>
  <c r="BD27" i="4" s="1"/>
  <c r="BG27" i="4"/>
  <c r="BK27" i="4" s="1"/>
  <c r="AC75" i="4"/>
  <c r="BB75" i="4" s="1"/>
  <c r="BG71" i="4"/>
  <c r="BB79" i="4"/>
  <c r="BD79" i="4" s="1"/>
  <c r="BG79" i="4"/>
  <c r="BK79" i="4" s="1"/>
  <c r="BB98" i="4"/>
  <c r="BG98" i="4"/>
  <c r="BK98" i="4" s="1"/>
  <c r="AC125" i="6"/>
  <c r="BB125" i="6" s="1"/>
  <c r="BG125" i="4"/>
  <c r="BK125" i="4" s="1"/>
  <c r="BB133" i="4"/>
  <c r="BG133" i="4"/>
  <c r="AH65" i="4"/>
  <c r="BB141" i="4"/>
  <c r="U65" i="4"/>
  <c r="X101" i="6"/>
  <c r="BK25" i="4"/>
  <c r="BK50" i="4"/>
  <c r="BK99" i="4"/>
  <c r="BB37" i="4"/>
  <c r="AJ118" i="4"/>
  <c r="AJ149" i="4" s="1"/>
  <c r="AC28" i="6"/>
  <c r="BG28" i="6" s="1"/>
  <c r="BG121" i="6"/>
  <c r="BG144" i="6"/>
  <c r="BA40" i="4"/>
  <c r="BB41" i="4"/>
  <c r="BB52" i="4"/>
  <c r="X110" i="4"/>
  <c r="X32" i="6"/>
  <c r="X135" i="6"/>
  <c r="BK14" i="4"/>
  <c r="BK69" i="4"/>
  <c r="BG89" i="4"/>
  <c r="BK89" i="4" s="1"/>
  <c r="BK105" i="4"/>
  <c r="BK139" i="4"/>
  <c r="BK144" i="4"/>
  <c r="AA65" i="4"/>
  <c r="AE65" i="4"/>
  <c r="AI65" i="4"/>
  <c r="AA85" i="4"/>
  <c r="AJ85" i="4"/>
  <c r="AA110" i="4"/>
  <c r="AH110" i="4"/>
  <c r="AJ110" i="4"/>
  <c r="BB91" i="4"/>
  <c r="BB131" i="4"/>
  <c r="BD131" i="4" s="1"/>
  <c r="AC69" i="6"/>
  <c r="BG69" i="6" s="1"/>
  <c r="AC123" i="6"/>
  <c r="BG123" i="6" s="1"/>
  <c r="AC131" i="6"/>
  <c r="AG40" i="6"/>
  <c r="AG43" i="6" s="1"/>
  <c r="X128" i="6"/>
  <c r="Y114" i="6"/>
  <c r="BK12" i="4"/>
  <c r="BK16" i="4"/>
  <c r="BK41" i="4"/>
  <c r="BK71" i="4"/>
  <c r="BK104" i="4"/>
  <c r="BG131" i="4"/>
  <c r="BK131" i="4" s="1"/>
  <c r="BK132" i="4"/>
  <c r="AB65" i="4"/>
  <c r="AF65" i="4"/>
  <c r="AK85" i="4"/>
  <c r="AK110" i="4"/>
  <c r="Z115" i="6"/>
  <c r="BB78" i="4"/>
  <c r="BB124" i="4"/>
  <c r="BD124" i="4" s="1"/>
  <c r="BB132" i="4"/>
  <c r="BD132" i="4" s="1"/>
  <c r="AC41" i="6"/>
  <c r="BB41" i="6" s="1"/>
  <c r="AC70" i="6"/>
  <c r="BG70" i="6" s="1"/>
  <c r="AC89" i="6"/>
  <c r="BG89" i="6" s="1"/>
  <c r="AG128" i="4"/>
  <c r="BB104" i="4"/>
  <c r="X43" i="6"/>
  <c r="X58" i="6"/>
  <c r="BK11" i="4"/>
  <c r="BK15" i="4"/>
  <c r="BK26" i="4"/>
  <c r="BK30" i="4"/>
  <c r="BK56" i="4"/>
  <c r="BK70" i="4"/>
  <c r="BG78" i="4"/>
  <c r="BK78" i="4" s="1"/>
  <c r="BK81" i="4"/>
  <c r="BK96" i="4"/>
  <c r="BG123" i="4"/>
  <c r="BK123" i="4" s="1"/>
  <c r="BG124" i="4"/>
  <c r="BK124" i="4" s="1"/>
  <c r="BK133" i="4"/>
  <c r="BK145" i="4"/>
  <c r="AC56" i="6"/>
  <c r="BB56" i="6" s="1"/>
  <c r="BC56" i="5"/>
  <c r="Y118" i="5"/>
  <c r="Y115" i="6"/>
  <c r="AC135" i="5"/>
  <c r="BC135" i="5" s="1"/>
  <c r="AC132" i="6"/>
  <c r="BG132" i="6" s="1"/>
  <c r="BC132" i="5"/>
  <c r="BF132" i="5" s="1"/>
  <c r="BC70" i="5"/>
  <c r="BF70" i="5" s="1"/>
  <c r="BC131" i="5"/>
  <c r="BF131" i="5" s="1"/>
  <c r="BC138" i="5"/>
  <c r="BF138" i="5" s="1"/>
  <c r="AC16" i="6"/>
  <c r="BB16" i="6" s="1"/>
  <c r="BC123" i="5"/>
  <c r="BF123" i="5" s="1"/>
  <c r="AC101" i="5"/>
  <c r="BC101" i="5" s="1"/>
  <c r="BC12" i="5"/>
  <c r="BF12" i="5" s="1"/>
  <c r="BC13" i="5"/>
  <c r="BF13" i="5" s="1"/>
  <c r="BC41" i="5"/>
  <c r="BF41" i="5" s="1"/>
  <c r="BF71" i="5"/>
  <c r="BF72" i="5"/>
  <c r="BF73" i="5"/>
  <c r="BC81" i="5"/>
  <c r="BC89" i="5"/>
  <c r="BF89" i="5" s="1"/>
  <c r="AC15" i="6"/>
  <c r="BB15" i="6" s="1"/>
  <c r="AC138" i="6"/>
  <c r="BG138" i="6" s="1"/>
  <c r="AC93" i="5"/>
  <c r="BF81" i="5"/>
  <c r="BF96" i="5"/>
  <c r="BF97" i="5"/>
  <c r="BF98" i="5"/>
  <c r="BF99" i="5"/>
  <c r="BF122" i="5"/>
  <c r="BF125" i="5"/>
  <c r="BB40" i="4"/>
  <c r="AC79" i="6"/>
  <c r="BB79" i="6" s="1"/>
  <c r="AR27" i="4"/>
  <c r="AC22" i="6"/>
  <c r="BB22" i="6" s="1"/>
  <c r="AC27" i="6"/>
  <c r="BG27" i="6" s="1"/>
  <c r="AC96" i="6"/>
  <c r="BB96" i="6" s="1"/>
  <c r="AC124" i="6"/>
  <c r="BG124" i="6" s="1"/>
  <c r="AC40" i="6"/>
  <c r="AC72" i="6"/>
  <c r="BB72" i="6" s="1"/>
  <c r="BB29" i="4"/>
  <c r="BD29" i="4" s="1"/>
  <c r="BB106" i="4"/>
  <c r="BD106" i="4" s="1"/>
  <c r="AC135" i="4"/>
  <c r="BB135" i="4" s="1"/>
  <c r="AC83" i="4"/>
  <c r="BB115" i="4"/>
  <c r="AC98" i="6"/>
  <c r="BB125" i="4"/>
  <c r="BD125" i="4" s="1"/>
  <c r="BF126" i="5"/>
  <c r="AC128" i="5"/>
  <c r="BC128" i="5" s="1"/>
  <c r="BF106" i="5"/>
  <c r="AC105" i="6"/>
  <c r="BB105" i="6" s="1"/>
  <c r="BF105" i="5"/>
  <c r="BC104" i="5"/>
  <c r="BF104" i="5" s="1"/>
  <c r="BC80" i="5"/>
  <c r="BF80" i="5" s="1"/>
  <c r="AC83" i="5"/>
  <c r="BC83" i="5" s="1"/>
  <c r="BC79" i="5"/>
  <c r="BF79" i="5" s="1"/>
  <c r="AC75" i="5"/>
  <c r="BC75" i="5" s="1"/>
  <c r="BC69" i="5"/>
  <c r="BF69" i="5" s="1"/>
  <c r="AC61" i="6"/>
  <c r="AC63" i="6" s="1"/>
  <c r="BC40" i="5"/>
  <c r="BF40" i="5" s="1"/>
  <c r="BC17" i="5"/>
  <c r="BF17" i="5" s="1"/>
  <c r="AC14" i="6"/>
  <c r="BB14" i="6" s="1"/>
  <c r="BB105" i="4"/>
  <c r="BD105" i="4" s="1"/>
  <c r="BG97" i="4"/>
  <c r="BK97" i="4" s="1"/>
  <c r="Y90" i="6"/>
  <c r="Y91" i="6"/>
  <c r="BB90" i="4"/>
  <c r="BD90" i="4" s="1"/>
  <c r="BB71" i="4"/>
  <c r="BD71" i="4" s="1"/>
  <c r="AC71" i="6"/>
  <c r="BB71" i="6" s="1"/>
  <c r="BB25" i="4"/>
  <c r="BD25" i="4" s="1"/>
  <c r="AC23" i="6"/>
  <c r="BB23" i="6" s="1"/>
  <c r="AC32" i="4"/>
  <c r="BB32" i="4" s="1"/>
  <c r="X118" i="5"/>
  <c r="AU27" i="5"/>
  <c r="AV27" i="5"/>
  <c r="BF133" i="5"/>
  <c r="BF139" i="5"/>
  <c r="BF145" i="5"/>
  <c r="BF14" i="5"/>
  <c r="BF15" i="5"/>
  <c r="BF16" i="5"/>
  <c r="BF22" i="5"/>
  <c r="BF23" i="5"/>
  <c r="BF24" i="5"/>
  <c r="BF25" i="5"/>
  <c r="BF26" i="5"/>
  <c r="BF27" i="5"/>
  <c r="BF28" i="5"/>
  <c r="BF29" i="5"/>
  <c r="BF30" i="5"/>
  <c r="BF49" i="5"/>
  <c r="BF50" i="5"/>
  <c r="BF61" i="5"/>
  <c r="BC27" i="6"/>
  <c r="AZ27" i="6"/>
  <c r="BB12" i="6"/>
  <c r="BB13" i="6"/>
  <c r="BB25" i="6"/>
  <c r="BB26" i="6"/>
  <c r="BB29" i="6"/>
  <c r="BB30" i="6"/>
  <c r="BB49" i="6"/>
  <c r="BB50" i="6"/>
  <c r="BB70" i="6"/>
  <c r="BB80" i="6"/>
  <c r="BB81" i="6"/>
  <c r="BB121" i="6"/>
  <c r="BB144" i="6"/>
  <c r="BB145" i="6"/>
  <c r="BA27" i="6"/>
  <c r="BD11" i="4"/>
  <c r="BD12" i="4"/>
  <c r="BD13" i="4"/>
  <c r="BD14" i="4"/>
  <c r="BD15" i="4"/>
  <c r="BD16" i="4"/>
  <c r="BD17" i="4"/>
  <c r="BD22" i="4"/>
  <c r="BD24" i="4"/>
  <c r="BD26" i="4"/>
  <c r="BD30" i="4"/>
  <c r="BD35" i="4"/>
  <c r="BD41" i="4"/>
  <c r="BD49" i="4"/>
  <c r="BD50" i="4"/>
  <c r="BD55" i="4"/>
  <c r="BD56" i="4"/>
  <c r="BD61" i="4"/>
  <c r="BD69" i="4"/>
  <c r="BD70" i="4"/>
  <c r="BD72" i="4"/>
  <c r="BD73" i="4"/>
  <c r="BD78" i="4"/>
  <c r="BD80" i="4"/>
  <c r="BD81" i="4"/>
  <c r="BD89" i="4"/>
  <c r="BD91" i="4"/>
  <c r="BD96" i="4"/>
  <c r="BD98" i="4"/>
  <c r="BD99" i="4"/>
  <c r="BD104" i="4"/>
  <c r="BD121" i="4"/>
  <c r="BD122" i="4"/>
  <c r="BD123" i="4"/>
  <c r="BD126" i="4"/>
  <c r="BD133" i="4"/>
  <c r="BD138" i="4"/>
  <c r="BD139" i="4"/>
  <c r="BD144" i="4"/>
  <c r="BD145" i="4"/>
  <c r="AB43" i="6"/>
  <c r="AH43" i="6"/>
  <c r="AB52" i="6"/>
  <c r="AF52" i="6"/>
  <c r="AJ52" i="6"/>
  <c r="AB58" i="6"/>
  <c r="AE108" i="6"/>
  <c r="AE135" i="6"/>
  <c r="AJ43" i="6"/>
  <c r="AH108" i="6"/>
  <c r="AA141" i="6"/>
  <c r="Y147" i="6"/>
  <c r="AC147" i="6"/>
  <c r="AG147" i="6"/>
  <c r="AK147" i="6"/>
  <c r="AL128" i="6"/>
  <c r="Y52" i="6"/>
  <c r="AC52" i="6"/>
  <c r="AG52" i="6"/>
  <c r="AK52" i="6"/>
  <c r="Y141" i="6"/>
  <c r="AA147" i="6"/>
  <c r="AE147" i="6"/>
  <c r="AH147" i="6"/>
  <c r="AB93" i="6"/>
  <c r="AJ93" i="6"/>
  <c r="AD108" i="6"/>
  <c r="AD135" i="6"/>
  <c r="AE141" i="6"/>
  <c r="AL32" i="6"/>
  <c r="AB32" i="6"/>
  <c r="AF32" i="6"/>
  <c r="AD75" i="6"/>
  <c r="AL75" i="6"/>
  <c r="AA83" i="6"/>
  <c r="AD93" i="6"/>
  <c r="AB101" i="6"/>
  <c r="AJ101" i="6"/>
  <c r="AL108" i="6"/>
  <c r="Y128" i="6"/>
  <c r="AK128" i="6"/>
  <c r="AL135" i="6"/>
  <c r="AB135" i="6"/>
  <c r="AK135" i="6"/>
  <c r="Z141" i="6"/>
  <c r="AD141" i="6"/>
  <c r="AB147" i="6"/>
  <c r="AF147" i="6"/>
  <c r="AJ147" i="6"/>
  <c r="AK43" i="6"/>
  <c r="AA43" i="6"/>
  <c r="AL43" i="6"/>
  <c r="AA52" i="6"/>
  <c r="AE52" i="6"/>
  <c r="AH52" i="6"/>
  <c r="AA58" i="6"/>
  <c r="AE58" i="6"/>
  <c r="Z83" i="6"/>
  <c r="AE83" i="6"/>
  <c r="AH83" i="6"/>
  <c r="AA101" i="6"/>
  <c r="AE101" i="6"/>
  <c r="AH101" i="6"/>
  <c r="AK108" i="6"/>
  <c r="Z43" i="6"/>
  <c r="Y43" i="6"/>
  <c r="Z52" i="6"/>
  <c r="AD52" i="6"/>
  <c r="AL52" i="6"/>
  <c r="AD58" i="6"/>
  <c r="AK75" i="6"/>
  <c r="AA75" i="6"/>
  <c r="AD83" i="6"/>
  <c r="AL83" i="6"/>
  <c r="AK93" i="6"/>
  <c r="AH93" i="6"/>
  <c r="AD101" i="6"/>
  <c r="AL101" i="6"/>
  <c r="AJ108" i="6"/>
  <c r="AA128" i="6"/>
  <c r="AA135" i="6"/>
  <c r="AB141" i="6"/>
  <c r="Z147" i="6"/>
  <c r="AD147" i="6"/>
  <c r="AL147" i="6"/>
  <c r="AH58" i="6"/>
  <c r="AH32" i="6"/>
  <c r="Y32" i="6"/>
  <c r="AG32" i="6"/>
  <c r="AK32" i="6"/>
  <c r="AD43" i="6"/>
  <c r="AJ75" i="6"/>
  <c r="Z75" i="6"/>
  <c r="AE75" i="6"/>
  <c r="AB83" i="6"/>
  <c r="AK83" i="6"/>
  <c r="AA93" i="6"/>
  <c r="AE93" i="6"/>
  <c r="AL93" i="6"/>
  <c r="Y101" i="6"/>
  <c r="AK101" i="6"/>
  <c r="Z128" i="6"/>
  <c r="AJ135" i="6"/>
  <c r="AJ128" i="6"/>
  <c r="AI85" i="4"/>
  <c r="AJ83" i="6"/>
  <c r="AJ32" i="6"/>
  <c r="AH58" i="5"/>
  <c r="AH65" i="5" s="1"/>
  <c r="AH128" i="6"/>
  <c r="AH75" i="6"/>
  <c r="AF135" i="6"/>
  <c r="AG43" i="5"/>
  <c r="AF108" i="5"/>
  <c r="AG108" i="6"/>
  <c r="AF104" i="6"/>
  <c r="AF108" i="6" s="1"/>
  <c r="AF98" i="6"/>
  <c r="AF101" i="6" s="1"/>
  <c r="AG110" i="5"/>
  <c r="AG98" i="6"/>
  <c r="AF93" i="5"/>
  <c r="AF91" i="6"/>
  <c r="AG85" i="5"/>
  <c r="AF83" i="6"/>
  <c r="AF85" i="5"/>
  <c r="AG75" i="6"/>
  <c r="AG58" i="5"/>
  <c r="AG65" i="5" s="1"/>
  <c r="AG55" i="6"/>
  <c r="AG58" i="6" s="1"/>
  <c r="AF58" i="6"/>
  <c r="AG118" i="5"/>
  <c r="AG149" i="5" s="1"/>
  <c r="AF43" i="5"/>
  <c r="AG141" i="6"/>
  <c r="AG135" i="6"/>
  <c r="AG128" i="6"/>
  <c r="AG90" i="6"/>
  <c r="AG93" i="6" s="1"/>
  <c r="AG83" i="4"/>
  <c r="AG85" i="4" s="1"/>
  <c r="AG83" i="6"/>
  <c r="AF141" i="6"/>
  <c r="AF128" i="6"/>
  <c r="AF116" i="6"/>
  <c r="AF40" i="6"/>
  <c r="AF43" i="6" s="1"/>
  <c r="AF101" i="4"/>
  <c r="AF93" i="4"/>
  <c r="AF90" i="6"/>
  <c r="AF85" i="4"/>
  <c r="AF75" i="6"/>
  <c r="AD128" i="6"/>
  <c r="AE128" i="6"/>
  <c r="AE32" i="6"/>
  <c r="AD32" i="6"/>
  <c r="K9" i="2"/>
  <c r="AC133" i="6"/>
  <c r="BG133" i="6" s="1"/>
  <c r="AC122" i="6"/>
  <c r="BB122" i="6" s="1"/>
  <c r="AC126" i="6"/>
  <c r="BB126" i="6" s="1"/>
  <c r="AC108" i="5"/>
  <c r="AC99" i="6"/>
  <c r="BG99" i="6" s="1"/>
  <c r="AC91" i="6"/>
  <c r="AC43" i="5"/>
  <c r="AC139" i="6"/>
  <c r="AC128" i="4"/>
  <c r="BG128" i="4" s="1"/>
  <c r="AC108" i="4"/>
  <c r="BB108" i="4" s="1"/>
  <c r="AC78" i="6"/>
  <c r="BG78" i="6" s="1"/>
  <c r="AC43" i="4"/>
  <c r="AB128" i="6"/>
  <c r="AB108" i="6"/>
  <c r="AB110" i="5"/>
  <c r="AB75" i="6"/>
  <c r="AB118" i="5"/>
  <c r="AB149" i="5" s="1"/>
  <c r="AB118" i="4"/>
  <c r="AB149" i="4" s="1"/>
  <c r="AA110" i="5"/>
  <c r="AA115" i="6"/>
  <c r="AA32" i="6"/>
  <c r="Z110" i="5"/>
  <c r="Z90" i="6"/>
  <c r="Z85" i="5"/>
  <c r="Z65" i="5"/>
  <c r="Z118" i="5"/>
  <c r="Z135" i="6"/>
  <c r="Z85" i="4"/>
  <c r="Z43" i="4"/>
  <c r="BB116" i="4"/>
  <c r="Z32" i="6"/>
  <c r="Z93" i="4"/>
  <c r="Z101" i="4"/>
  <c r="Z101" i="6"/>
  <c r="Y83" i="6"/>
  <c r="Y108" i="6"/>
  <c r="Y75" i="6"/>
  <c r="AB110" i="4"/>
  <c r="AI110" i="4"/>
  <c r="I43" i="4"/>
  <c r="U145" i="6"/>
  <c r="T145" i="6"/>
  <c r="O145" i="6"/>
  <c r="N145" i="6"/>
  <c r="K145" i="6"/>
  <c r="J145" i="6"/>
  <c r="I145" i="6"/>
  <c r="E145" i="6"/>
  <c r="U144" i="6"/>
  <c r="T144" i="6"/>
  <c r="O144" i="6"/>
  <c r="N144" i="6"/>
  <c r="K144" i="6"/>
  <c r="J144" i="6"/>
  <c r="I144" i="6"/>
  <c r="E144" i="6"/>
  <c r="U139" i="6"/>
  <c r="T139" i="6"/>
  <c r="O139" i="6"/>
  <c r="N139" i="6"/>
  <c r="K139" i="6"/>
  <c r="J139" i="6"/>
  <c r="I139" i="6"/>
  <c r="E139" i="6"/>
  <c r="U138" i="6"/>
  <c r="T138" i="6"/>
  <c r="O138" i="6"/>
  <c r="N138" i="6"/>
  <c r="K138" i="6"/>
  <c r="J138" i="6"/>
  <c r="I138" i="6"/>
  <c r="E138" i="6"/>
  <c r="U133" i="6"/>
  <c r="T133" i="6"/>
  <c r="O133" i="6"/>
  <c r="N133" i="6"/>
  <c r="K133" i="6"/>
  <c r="J133" i="6"/>
  <c r="I133" i="6"/>
  <c r="E133" i="6"/>
  <c r="U132" i="6"/>
  <c r="T132" i="6"/>
  <c r="O132" i="6"/>
  <c r="N132" i="6"/>
  <c r="K132" i="6"/>
  <c r="J132" i="6"/>
  <c r="I132" i="6"/>
  <c r="E132" i="6"/>
  <c r="U131" i="6"/>
  <c r="T131" i="6"/>
  <c r="O131" i="6"/>
  <c r="N131" i="6"/>
  <c r="K131" i="6"/>
  <c r="J131" i="6"/>
  <c r="I131" i="6"/>
  <c r="E131" i="6"/>
  <c r="U126" i="6"/>
  <c r="T126" i="6"/>
  <c r="O126" i="6"/>
  <c r="N126" i="6"/>
  <c r="K126" i="6"/>
  <c r="J126" i="6"/>
  <c r="I126" i="6"/>
  <c r="E126" i="6"/>
  <c r="U125" i="6"/>
  <c r="T125" i="6"/>
  <c r="O125" i="6"/>
  <c r="N125" i="6"/>
  <c r="K125" i="6"/>
  <c r="J125" i="6"/>
  <c r="I125" i="6"/>
  <c r="E125" i="6"/>
  <c r="U124" i="6"/>
  <c r="T124" i="6"/>
  <c r="O124" i="6"/>
  <c r="N124" i="6"/>
  <c r="K124" i="6"/>
  <c r="J124" i="6"/>
  <c r="I124" i="6"/>
  <c r="E124" i="6"/>
  <c r="U123" i="6"/>
  <c r="T123" i="6"/>
  <c r="O123" i="6"/>
  <c r="N123" i="6"/>
  <c r="K123" i="6"/>
  <c r="J123" i="6"/>
  <c r="I123" i="6"/>
  <c r="E123" i="6"/>
  <c r="U122" i="6"/>
  <c r="T122" i="6"/>
  <c r="O122" i="6"/>
  <c r="N122" i="6"/>
  <c r="K122" i="6"/>
  <c r="J122" i="6"/>
  <c r="I122" i="6"/>
  <c r="E122" i="6"/>
  <c r="U121" i="6"/>
  <c r="T121" i="6"/>
  <c r="O121" i="6"/>
  <c r="N121" i="6"/>
  <c r="K121" i="6"/>
  <c r="J121" i="6"/>
  <c r="I121" i="6"/>
  <c r="E121" i="6"/>
  <c r="U116" i="6"/>
  <c r="T116" i="6"/>
  <c r="O116" i="6"/>
  <c r="N116" i="6"/>
  <c r="K116" i="6"/>
  <c r="J116" i="6"/>
  <c r="E116" i="6"/>
  <c r="U106" i="6"/>
  <c r="T106" i="6"/>
  <c r="O106" i="6"/>
  <c r="N106" i="6"/>
  <c r="K106" i="6"/>
  <c r="J106" i="6"/>
  <c r="I106" i="6"/>
  <c r="E106" i="6"/>
  <c r="U105" i="6"/>
  <c r="T105" i="6"/>
  <c r="O105" i="6"/>
  <c r="N105" i="6"/>
  <c r="K105" i="6"/>
  <c r="J105" i="6"/>
  <c r="I105" i="6"/>
  <c r="E105" i="6"/>
  <c r="U104" i="6"/>
  <c r="T104" i="6"/>
  <c r="O104" i="6"/>
  <c r="N104" i="6"/>
  <c r="K104" i="6"/>
  <c r="J104" i="6"/>
  <c r="I104" i="6"/>
  <c r="E104" i="6"/>
  <c r="U99" i="6"/>
  <c r="T99" i="6"/>
  <c r="O99" i="6"/>
  <c r="N99" i="6"/>
  <c r="K99" i="6"/>
  <c r="J99" i="6"/>
  <c r="I99" i="6"/>
  <c r="E99" i="6"/>
  <c r="U98" i="6"/>
  <c r="T98" i="6"/>
  <c r="O98" i="6"/>
  <c r="N98" i="6"/>
  <c r="K98" i="6"/>
  <c r="J98" i="6"/>
  <c r="I98" i="6"/>
  <c r="E98" i="6"/>
  <c r="U97" i="6"/>
  <c r="T97" i="6"/>
  <c r="O97" i="6"/>
  <c r="N97" i="6"/>
  <c r="K97" i="6"/>
  <c r="J97" i="6"/>
  <c r="I97" i="6"/>
  <c r="E97" i="6"/>
  <c r="U96" i="6"/>
  <c r="T96" i="6"/>
  <c r="O96" i="6"/>
  <c r="N96" i="6"/>
  <c r="K96" i="6"/>
  <c r="J96" i="6"/>
  <c r="I96" i="6"/>
  <c r="E96" i="6"/>
  <c r="U91" i="6"/>
  <c r="T91" i="6"/>
  <c r="O91" i="6"/>
  <c r="N91" i="6"/>
  <c r="K91" i="6"/>
  <c r="J91" i="6"/>
  <c r="I91" i="6"/>
  <c r="E91" i="6"/>
  <c r="U90" i="6"/>
  <c r="T90" i="6"/>
  <c r="O90" i="6"/>
  <c r="N90" i="6"/>
  <c r="K90" i="6"/>
  <c r="J90" i="6"/>
  <c r="I90" i="6"/>
  <c r="E90" i="6"/>
  <c r="U89" i="6"/>
  <c r="T89" i="6"/>
  <c r="O89" i="6"/>
  <c r="N89" i="6"/>
  <c r="K89" i="6"/>
  <c r="J89" i="6"/>
  <c r="I89" i="6"/>
  <c r="E89" i="6"/>
  <c r="U81" i="6"/>
  <c r="T81" i="6"/>
  <c r="O81" i="6"/>
  <c r="N81" i="6"/>
  <c r="K81" i="6"/>
  <c r="J81" i="6"/>
  <c r="I81" i="6"/>
  <c r="E81" i="6"/>
  <c r="U80" i="6"/>
  <c r="T80" i="6"/>
  <c r="O80" i="6"/>
  <c r="N80" i="6"/>
  <c r="K80" i="6"/>
  <c r="J80" i="6"/>
  <c r="I80" i="6"/>
  <c r="E80" i="6"/>
  <c r="U79" i="6"/>
  <c r="T79" i="6"/>
  <c r="O79" i="6"/>
  <c r="N79" i="6"/>
  <c r="K79" i="6"/>
  <c r="J79" i="6"/>
  <c r="I79" i="6"/>
  <c r="E79" i="6"/>
  <c r="U78" i="6"/>
  <c r="T78" i="6"/>
  <c r="O78" i="6"/>
  <c r="N78" i="6"/>
  <c r="K78" i="6"/>
  <c r="J78" i="6"/>
  <c r="I78" i="6"/>
  <c r="E78" i="6"/>
  <c r="U73" i="6"/>
  <c r="T73" i="6"/>
  <c r="O73" i="6"/>
  <c r="N73" i="6"/>
  <c r="K73" i="6"/>
  <c r="J73" i="6"/>
  <c r="I73" i="6"/>
  <c r="E73" i="6"/>
  <c r="U72" i="6"/>
  <c r="T72" i="6"/>
  <c r="O72" i="6"/>
  <c r="N72" i="6"/>
  <c r="K72" i="6"/>
  <c r="J72" i="6"/>
  <c r="I72" i="6"/>
  <c r="E72" i="6"/>
  <c r="U71" i="6"/>
  <c r="T71" i="6"/>
  <c r="O71" i="6"/>
  <c r="N71" i="6"/>
  <c r="K71" i="6"/>
  <c r="J71" i="6"/>
  <c r="I71" i="6"/>
  <c r="E71" i="6"/>
  <c r="U70" i="6"/>
  <c r="T70" i="6"/>
  <c r="O70" i="6"/>
  <c r="N70" i="6"/>
  <c r="K70" i="6"/>
  <c r="J70" i="6"/>
  <c r="I70" i="6"/>
  <c r="E70" i="6"/>
  <c r="U69" i="6"/>
  <c r="T69" i="6"/>
  <c r="O69" i="6"/>
  <c r="N69" i="6"/>
  <c r="K69" i="6"/>
  <c r="J69" i="6"/>
  <c r="I69" i="6"/>
  <c r="E69" i="6"/>
  <c r="U61" i="6"/>
  <c r="U63" i="6" s="1"/>
  <c r="T61" i="6"/>
  <c r="T63" i="6" s="1"/>
  <c r="O61" i="6"/>
  <c r="N61" i="6"/>
  <c r="N63" i="6" s="1"/>
  <c r="K61" i="6"/>
  <c r="K63" i="6" s="1"/>
  <c r="J61" i="6"/>
  <c r="J63" i="6" s="1"/>
  <c r="I61" i="6"/>
  <c r="I63" i="6" s="1"/>
  <c r="E61" i="6"/>
  <c r="U56" i="6"/>
  <c r="T56" i="6"/>
  <c r="O56" i="6"/>
  <c r="N56" i="6"/>
  <c r="K56" i="6"/>
  <c r="J56" i="6"/>
  <c r="E56" i="6"/>
  <c r="U55" i="6"/>
  <c r="T55" i="6"/>
  <c r="O55" i="6"/>
  <c r="N55" i="6"/>
  <c r="K55" i="6"/>
  <c r="J55" i="6"/>
  <c r="E55" i="6"/>
  <c r="U50" i="6"/>
  <c r="T50" i="6"/>
  <c r="O50" i="6"/>
  <c r="N50" i="6"/>
  <c r="K50" i="6"/>
  <c r="J50" i="6"/>
  <c r="I50" i="6"/>
  <c r="E50" i="6"/>
  <c r="U49" i="6"/>
  <c r="T49" i="6"/>
  <c r="O49" i="6"/>
  <c r="N49" i="6"/>
  <c r="K49" i="6"/>
  <c r="J49" i="6"/>
  <c r="I49" i="6"/>
  <c r="E49" i="6"/>
  <c r="U41" i="6"/>
  <c r="T41" i="6"/>
  <c r="O41" i="6"/>
  <c r="N41" i="6"/>
  <c r="K41" i="6"/>
  <c r="J41" i="6"/>
  <c r="I41" i="6"/>
  <c r="E41" i="6"/>
  <c r="U40" i="6"/>
  <c r="T40" i="6"/>
  <c r="O40" i="6"/>
  <c r="N40" i="6"/>
  <c r="K40" i="6"/>
  <c r="J40" i="6"/>
  <c r="E40" i="6"/>
  <c r="U30" i="6"/>
  <c r="T30" i="6"/>
  <c r="O30" i="6"/>
  <c r="N30" i="6"/>
  <c r="K30" i="6"/>
  <c r="J30" i="6"/>
  <c r="I30" i="6"/>
  <c r="E30" i="6"/>
  <c r="U29" i="6"/>
  <c r="T29" i="6"/>
  <c r="O29" i="6"/>
  <c r="N29" i="6"/>
  <c r="K29" i="6"/>
  <c r="J29" i="6"/>
  <c r="I29" i="6"/>
  <c r="E29" i="6"/>
  <c r="U28" i="6"/>
  <c r="T28" i="6"/>
  <c r="O28" i="6"/>
  <c r="N28" i="6"/>
  <c r="K28" i="6"/>
  <c r="J28" i="6"/>
  <c r="I28" i="6"/>
  <c r="E28" i="6"/>
  <c r="U26" i="6"/>
  <c r="T26" i="6"/>
  <c r="O26" i="6"/>
  <c r="N26" i="6"/>
  <c r="K26" i="6"/>
  <c r="J26" i="6"/>
  <c r="I26" i="6"/>
  <c r="E26" i="6"/>
  <c r="U25" i="6"/>
  <c r="T25" i="6"/>
  <c r="O25" i="6"/>
  <c r="N25" i="6"/>
  <c r="K25" i="6"/>
  <c r="J25" i="6"/>
  <c r="I25" i="6"/>
  <c r="E25" i="6"/>
  <c r="U24" i="6"/>
  <c r="T24" i="6"/>
  <c r="O24" i="6"/>
  <c r="N24" i="6"/>
  <c r="K24" i="6"/>
  <c r="J24" i="6"/>
  <c r="I24" i="6"/>
  <c r="E24" i="6"/>
  <c r="U23" i="6"/>
  <c r="T23" i="6"/>
  <c r="O23" i="6"/>
  <c r="N23" i="6"/>
  <c r="K23" i="6"/>
  <c r="J23" i="6"/>
  <c r="I23" i="6"/>
  <c r="E23" i="6"/>
  <c r="U22" i="6"/>
  <c r="T22" i="6"/>
  <c r="O22" i="6"/>
  <c r="N22" i="6"/>
  <c r="K22" i="6"/>
  <c r="J22" i="6"/>
  <c r="I22" i="6"/>
  <c r="E22" i="6"/>
  <c r="U17" i="6"/>
  <c r="T17" i="6"/>
  <c r="O17" i="6"/>
  <c r="N17" i="6"/>
  <c r="K17" i="6"/>
  <c r="J17" i="6"/>
  <c r="I17" i="6"/>
  <c r="E17" i="6"/>
  <c r="U16" i="6"/>
  <c r="T16" i="6"/>
  <c r="O16" i="6"/>
  <c r="N16" i="6"/>
  <c r="K16" i="6"/>
  <c r="J16" i="6"/>
  <c r="I16" i="6"/>
  <c r="E16" i="6"/>
  <c r="U15" i="6"/>
  <c r="T15" i="6"/>
  <c r="O15" i="6"/>
  <c r="N15" i="6"/>
  <c r="K15" i="6"/>
  <c r="J15" i="6"/>
  <c r="I15" i="6"/>
  <c r="E15" i="6"/>
  <c r="U14" i="6"/>
  <c r="T14" i="6"/>
  <c r="O14" i="6"/>
  <c r="N14" i="6"/>
  <c r="K14" i="6"/>
  <c r="J14" i="6"/>
  <c r="I14" i="6"/>
  <c r="E14" i="6"/>
  <c r="U13" i="6"/>
  <c r="T13" i="6"/>
  <c r="O13" i="6"/>
  <c r="N13" i="6"/>
  <c r="K13" i="6"/>
  <c r="J13" i="6"/>
  <c r="I13" i="6"/>
  <c r="E13" i="6"/>
  <c r="U12" i="6"/>
  <c r="T12" i="6"/>
  <c r="O12" i="6"/>
  <c r="N12" i="6"/>
  <c r="K12" i="6"/>
  <c r="J12" i="6"/>
  <c r="I12" i="6"/>
  <c r="E12" i="6"/>
  <c r="E7" i="6"/>
  <c r="E7" i="5"/>
  <c r="AQ147" i="5"/>
  <c r="U147" i="5"/>
  <c r="T147" i="5"/>
  <c r="O147" i="5"/>
  <c r="N147" i="5"/>
  <c r="K147" i="5"/>
  <c r="J147" i="5"/>
  <c r="I147" i="5"/>
  <c r="E147" i="5"/>
  <c r="AS145" i="5"/>
  <c r="AS144" i="5"/>
  <c r="AQ141" i="5"/>
  <c r="U141" i="5"/>
  <c r="T141" i="5"/>
  <c r="O141" i="5"/>
  <c r="N141" i="5"/>
  <c r="K141" i="5"/>
  <c r="J141" i="5"/>
  <c r="I141" i="5"/>
  <c r="E141" i="5"/>
  <c r="AS139" i="5"/>
  <c r="AS138" i="5"/>
  <c r="AQ135" i="5"/>
  <c r="U135" i="5"/>
  <c r="T135" i="5"/>
  <c r="O135" i="5"/>
  <c r="N135" i="5"/>
  <c r="K135" i="5"/>
  <c r="J135" i="5"/>
  <c r="I135" i="5"/>
  <c r="E135" i="5"/>
  <c r="AQ128" i="5"/>
  <c r="U128" i="5"/>
  <c r="T128" i="5"/>
  <c r="O128" i="5"/>
  <c r="N128" i="5"/>
  <c r="K128" i="5"/>
  <c r="J128" i="5"/>
  <c r="I128" i="5"/>
  <c r="E128" i="5"/>
  <c r="AS124" i="5"/>
  <c r="AS123" i="5"/>
  <c r="AS122" i="5"/>
  <c r="AQ108" i="5"/>
  <c r="U108" i="5"/>
  <c r="T108" i="5"/>
  <c r="O108" i="5"/>
  <c r="N108" i="5"/>
  <c r="K108" i="5"/>
  <c r="J108" i="5"/>
  <c r="I108" i="5"/>
  <c r="E108" i="5"/>
  <c r="AS106" i="5"/>
  <c r="AS105" i="5"/>
  <c r="AS104" i="5"/>
  <c r="AQ101" i="5"/>
  <c r="U101" i="5"/>
  <c r="T101" i="5"/>
  <c r="O101" i="5"/>
  <c r="N101" i="5"/>
  <c r="K101" i="5"/>
  <c r="J101" i="5"/>
  <c r="I101" i="5"/>
  <c r="E101" i="5"/>
  <c r="AS99" i="5"/>
  <c r="AS98" i="5"/>
  <c r="AS97" i="5"/>
  <c r="AS96" i="5"/>
  <c r="AQ93" i="5"/>
  <c r="U93" i="5"/>
  <c r="T93" i="5"/>
  <c r="O93" i="5"/>
  <c r="N93" i="5"/>
  <c r="K93" i="5"/>
  <c r="J93" i="5"/>
  <c r="I93" i="5"/>
  <c r="E93" i="5"/>
  <c r="AS91" i="5"/>
  <c r="AS90" i="5"/>
  <c r="AS89" i="5"/>
  <c r="AQ83" i="5"/>
  <c r="U83" i="5"/>
  <c r="T83" i="5"/>
  <c r="O83" i="5"/>
  <c r="N83" i="5"/>
  <c r="K83" i="5"/>
  <c r="J83" i="5"/>
  <c r="I83" i="5"/>
  <c r="E83" i="5"/>
  <c r="AS81" i="5"/>
  <c r="AS80" i="5"/>
  <c r="AS79" i="5"/>
  <c r="AQ75" i="5"/>
  <c r="U75" i="5"/>
  <c r="T75" i="5"/>
  <c r="O75" i="5"/>
  <c r="N75" i="5"/>
  <c r="K75" i="5"/>
  <c r="J75" i="5"/>
  <c r="I75" i="5"/>
  <c r="E75" i="5"/>
  <c r="AS73" i="5"/>
  <c r="AS72" i="5"/>
  <c r="AS71" i="5"/>
  <c r="AS70" i="5"/>
  <c r="AS69" i="5"/>
  <c r="AQ63" i="5"/>
  <c r="U63" i="5"/>
  <c r="T63" i="5"/>
  <c r="O63" i="5"/>
  <c r="N63" i="5"/>
  <c r="K63" i="5"/>
  <c r="J63" i="5"/>
  <c r="I63" i="5"/>
  <c r="E63" i="5"/>
  <c r="AQ58" i="5"/>
  <c r="U58" i="5"/>
  <c r="T58" i="5"/>
  <c r="O58" i="5"/>
  <c r="N58" i="5"/>
  <c r="K58" i="5"/>
  <c r="J58" i="5"/>
  <c r="E58" i="5"/>
  <c r="AQ52" i="5"/>
  <c r="U52" i="5"/>
  <c r="T52" i="5"/>
  <c r="O52" i="5"/>
  <c r="N52" i="5"/>
  <c r="K52" i="5"/>
  <c r="J52" i="5"/>
  <c r="I52" i="5"/>
  <c r="E52" i="5"/>
  <c r="AS50" i="5"/>
  <c r="AS49" i="5"/>
  <c r="AQ43" i="5"/>
  <c r="U43" i="5"/>
  <c r="T43" i="5"/>
  <c r="O43" i="5"/>
  <c r="N43" i="5"/>
  <c r="K43" i="5"/>
  <c r="J43" i="5"/>
  <c r="E43" i="5"/>
  <c r="AS41" i="5"/>
  <c r="AQ32" i="5"/>
  <c r="U32" i="5"/>
  <c r="T32" i="5"/>
  <c r="O32" i="5"/>
  <c r="N32" i="5"/>
  <c r="K32" i="5"/>
  <c r="J32" i="5"/>
  <c r="I32" i="5"/>
  <c r="E32" i="5"/>
  <c r="AS30" i="5"/>
  <c r="AS29" i="5"/>
  <c r="AS28" i="5"/>
  <c r="AS26" i="5"/>
  <c r="AS25" i="5"/>
  <c r="AS24" i="5"/>
  <c r="AS23" i="5"/>
  <c r="AS22" i="5"/>
  <c r="AS17" i="5"/>
  <c r="AS16" i="5"/>
  <c r="AS15" i="5"/>
  <c r="AS14" i="5"/>
  <c r="AS13" i="5"/>
  <c r="AS12" i="5"/>
  <c r="AS10" i="5"/>
  <c r="AQ147" i="4"/>
  <c r="T147" i="4"/>
  <c r="O147" i="4"/>
  <c r="N147" i="4"/>
  <c r="K147" i="4"/>
  <c r="J147" i="4"/>
  <c r="I147" i="4"/>
  <c r="E147" i="4"/>
  <c r="AR145" i="4"/>
  <c r="AR144" i="4"/>
  <c r="AQ141" i="4"/>
  <c r="T141" i="4"/>
  <c r="O141" i="4"/>
  <c r="N141" i="4"/>
  <c r="K141" i="4"/>
  <c r="J141" i="4"/>
  <c r="I141" i="4"/>
  <c r="E141" i="4"/>
  <c r="AR139" i="4"/>
  <c r="AR138" i="4"/>
  <c r="AQ135" i="4"/>
  <c r="T135" i="4"/>
  <c r="O135" i="4"/>
  <c r="N135" i="4"/>
  <c r="K135" i="4"/>
  <c r="J135" i="4"/>
  <c r="I135" i="4"/>
  <c r="E135" i="4"/>
  <c r="AR133" i="4"/>
  <c r="AR132" i="4"/>
  <c r="AR131" i="4"/>
  <c r="AQ128" i="4"/>
  <c r="T128" i="4"/>
  <c r="O128" i="4"/>
  <c r="N128" i="4"/>
  <c r="K128" i="4"/>
  <c r="J128" i="4"/>
  <c r="I128" i="4"/>
  <c r="E128" i="4"/>
  <c r="AR126" i="4"/>
  <c r="AR125" i="4"/>
  <c r="AR124" i="4"/>
  <c r="AR123" i="4"/>
  <c r="AR122" i="4"/>
  <c r="AR121" i="4"/>
  <c r="AQ108" i="4"/>
  <c r="T108" i="4"/>
  <c r="O108" i="4"/>
  <c r="N108" i="4"/>
  <c r="K108" i="4"/>
  <c r="J108" i="4"/>
  <c r="I108" i="4"/>
  <c r="E108" i="4"/>
  <c r="AR106" i="4"/>
  <c r="AR105" i="4"/>
  <c r="AR104" i="4"/>
  <c r="AQ101" i="4"/>
  <c r="T101" i="4"/>
  <c r="O101" i="4"/>
  <c r="N101" i="4"/>
  <c r="K101" i="4"/>
  <c r="J101" i="4"/>
  <c r="I101" i="4"/>
  <c r="E101" i="4"/>
  <c r="AR99" i="4"/>
  <c r="AR98" i="4"/>
  <c r="AR96" i="4"/>
  <c r="AQ93" i="4"/>
  <c r="AQ114" i="4" s="1"/>
  <c r="T93" i="4"/>
  <c r="O93" i="4"/>
  <c r="O114" i="4" s="1"/>
  <c r="N93" i="4"/>
  <c r="K93" i="4"/>
  <c r="K114" i="4" s="1"/>
  <c r="J93" i="4"/>
  <c r="I93" i="4"/>
  <c r="I114" i="4" s="1"/>
  <c r="E93" i="4"/>
  <c r="AR91" i="4"/>
  <c r="AR89" i="4"/>
  <c r="AQ83" i="4"/>
  <c r="T83" i="4"/>
  <c r="O83" i="4"/>
  <c r="N83" i="4"/>
  <c r="K83" i="4"/>
  <c r="J83" i="4"/>
  <c r="I83" i="4"/>
  <c r="E83" i="4"/>
  <c r="AR81" i="4"/>
  <c r="AR80" i="4"/>
  <c r="AR79" i="4"/>
  <c r="AR78" i="4"/>
  <c r="AQ75" i="4"/>
  <c r="AQ85" i="4" s="1"/>
  <c r="T75" i="4"/>
  <c r="O75" i="4"/>
  <c r="N75" i="4"/>
  <c r="K75" i="4"/>
  <c r="J75" i="4"/>
  <c r="I75" i="4"/>
  <c r="E75" i="4"/>
  <c r="AR73" i="4"/>
  <c r="AR72" i="4"/>
  <c r="AR71" i="4"/>
  <c r="AR70" i="4"/>
  <c r="AR69" i="4"/>
  <c r="AQ63" i="4"/>
  <c r="T63" i="4"/>
  <c r="O63" i="4"/>
  <c r="N63" i="4"/>
  <c r="K63" i="4"/>
  <c r="J63" i="4"/>
  <c r="I63" i="4"/>
  <c r="E63" i="4"/>
  <c r="AR61" i="4"/>
  <c r="AQ58" i="4"/>
  <c r="T58" i="4"/>
  <c r="O58" i="4"/>
  <c r="N58" i="4"/>
  <c r="K58" i="4"/>
  <c r="J58" i="4"/>
  <c r="I58" i="4"/>
  <c r="E58" i="4"/>
  <c r="AR56" i="4"/>
  <c r="AR55" i="4"/>
  <c r="AQ52" i="4"/>
  <c r="T52" i="4"/>
  <c r="O52" i="4"/>
  <c r="N52" i="4"/>
  <c r="K52" i="4"/>
  <c r="J52" i="4"/>
  <c r="I52" i="4"/>
  <c r="E52" i="4"/>
  <c r="AR50" i="4"/>
  <c r="AR49" i="4"/>
  <c r="AQ43" i="4"/>
  <c r="BC43" i="4" s="1"/>
  <c r="T43" i="4"/>
  <c r="O43" i="4"/>
  <c r="N43" i="4"/>
  <c r="K43" i="4"/>
  <c r="J43" i="4"/>
  <c r="E43" i="4"/>
  <c r="AR41" i="4"/>
  <c r="AR40" i="4"/>
  <c r="AQ37" i="4"/>
  <c r="T37" i="4"/>
  <c r="O37" i="4"/>
  <c r="N37" i="4"/>
  <c r="K37" i="4"/>
  <c r="J37" i="4"/>
  <c r="I37" i="4"/>
  <c r="E37" i="4"/>
  <c r="AR35" i="4"/>
  <c r="T32" i="4"/>
  <c r="O32" i="4"/>
  <c r="N32" i="4"/>
  <c r="K32" i="4"/>
  <c r="J32" i="4"/>
  <c r="I32" i="4"/>
  <c r="E32" i="4"/>
  <c r="AR30" i="4"/>
  <c r="AR29" i="4"/>
  <c r="AR28" i="4"/>
  <c r="AR26" i="4"/>
  <c r="AR25" i="4"/>
  <c r="AR24" i="4"/>
  <c r="AR23" i="4"/>
  <c r="AR22" i="4"/>
  <c r="AR17" i="4"/>
  <c r="AR16" i="4"/>
  <c r="AR15" i="4"/>
  <c r="AR14" i="4"/>
  <c r="AR13" i="4"/>
  <c r="AR12" i="4"/>
  <c r="AR11" i="4"/>
  <c r="AV144" i="5" l="1"/>
  <c r="AX144" i="5"/>
  <c r="AW144" i="5"/>
  <c r="AU144" i="5"/>
  <c r="AU16" i="5"/>
  <c r="AX16" i="5"/>
  <c r="AV16" i="5"/>
  <c r="AW16" i="5"/>
  <c r="AX131" i="5"/>
  <c r="AV131" i="5"/>
  <c r="AW131" i="5"/>
  <c r="AU131" i="5"/>
  <c r="AV145" i="5"/>
  <c r="AX145" i="5"/>
  <c r="AW145" i="5"/>
  <c r="AU145" i="5"/>
  <c r="AW138" i="5"/>
  <c r="AV138" i="5"/>
  <c r="AX138" i="5"/>
  <c r="AU138" i="5"/>
  <c r="AV139" i="5"/>
  <c r="AX139" i="5"/>
  <c r="AU139" i="5"/>
  <c r="AW139" i="5"/>
  <c r="AW133" i="5"/>
  <c r="AV133" i="5"/>
  <c r="AX133" i="5"/>
  <c r="AU133" i="5"/>
  <c r="AV132" i="5"/>
  <c r="AX132" i="5"/>
  <c r="AU132" i="5"/>
  <c r="AW132" i="5"/>
  <c r="AW122" i="5"/>
  <c r="AU122" i="5"/>
  <c r="AV122" i="5"/>
  <c r="AX122" i="5"/>
  <c r="AW124" i="5"/>
  <c r="AV124" i="5"/>
  <c r="AX124" i="5"/>
  <c r="AU124" i="5"/>
  <c r="AW126" i="5"/>
  <c r="AV126" i="5"/>
  <c r="AX126" i="5"/>
  <c r="AU126" i="5"/>
  <c r="AV123" i="5"/>
  <c r="AX123" i="5"/>
  <c r="AU123" i="5"/>
  <c r="AW123" i="5"/>
  <c r="AV125" i="5"/>
  <c r="AX125" i="5"/>
  <c r="AU125" i="5"/>
  <c r="AW125" i="5"/>
  <c r="N115" i="6"/>
  <c r="AF115" i="6"/>
  <c r="I115" i="6"/>
  <c r="K118" i="5"/>
  <c r="BA114" i="5"/>
  <c r="AS114" i="5"/>
  <c r="AU114" i="5" s="1"/>
  <c r="BB114" i="5"/>
  <c r="BF114" i="5" s="1"/>
  <c r="J118" i="5"/>
  <c r="J149" i="5" s="1"/>
  <c r="T118" i="5"/>
  <c r="O85" i="5"/>
  <c r="AQ11" i="6"/>
  <c r="AQ19" i="6" s="1"/>
  <c r="AQ45" i="6" s="1"/>
  <c r="AQ151" i="6" s="1"/>
  <c r="AP19" i="5"/>
  <c r="AP45" i="5" s="1"/>
  <c r="AP151" i="5" s="1"/>
  <c r="E94" i="2" s="1"/>
  <c r="AV104" i="5"/>
  <c r="AX104" i="5"/>
  <c r="AW104" i="5"/>
  <c r="AU104" i="5"/>
  <c r="AV106" i="5"/>
  <c r="AX106" i="5"/>
  <c r="AU106" i="5"/>
  <c r="AW106" i="5"/>
  <c r="AW105" i="5"/>
  <c r="AV105" i="5"/>
  <c r="AX105" i="5"/>
  <c r="AU105" i="5"/>
  <c r="AV97" i="5"/>
  <c r="AX97" i="5"/>
  <c r="AW97" i="5"/>
  <c r="AU97" i="5"/>
  <c r="AV99" i="5"/>
  <c r="AX99" i="5"/>
  <c r="AW99" i="5"/>
  <c r="AU99" i="5"/>
  <c r="AW96" i="5"/>
  <c r="AU96" i="5"/>
  <c r="AV96" i="5"/>
  <c r="AX96" i="5"/>
  <c r="AW98" i="5"/>
  <c r="AU98" i="5"/>
  <c r="AV98" i="5"/>
  <c r="AX98" i="5"/>
  <c r="AW89" i="5"/>
  <c r="AU89" i="5"/>
  <c r="AV89" i="5"/>
  <c r="AX89" i="5"/>
  <c r="AW91" i="5"/>
  <c r="AV91" i="5"/>
  <c r="AX91" i="5"/>
  <c r="AU91" i="5"/>
  <c r="AV90" i="5"/>
  <c r="AX90" i="5"/>
  <c r="AU90" i="5"/>
  <c r="AW90" i="5"/>
  <c r="AW114" i="5"/>
  <c r="AV114" i="5"/>
  <c r="AV78" i="5"/>
  <c r="AX78" i="5"/>
  <c r="AW78" i="5"/>
  <c r="AU78" i="5"/>
  <c r="AV80" i="5"/>
  <c r="AX80" i="5"/>
  <c r="AW80" i="5"/>
  <c r="AU80" i="5"/>
  <c r="AW79" i="5"/>
  <c r="AU79" i="5"/>
  <c r="AV79" i="5"/>
  <c r="AX79" i="5"/>
  <c r="AW81" i="5"/>
  <c r="AU81" i="5"/>
  <c r="AV81" i="5"/>
  <c r="AX81" i="5"/>
  <c r="AV69" i="5"/>
  <c r="AX69" i="5"/>
  <c r="AW69" i="5"/>
  <c r="AU69" i="5"/>
  <c r="AV71" i="5"/>
  <c r="AX71" i="5"/>
  <c r="AU71" i="5"/>
  <c r="AW71" i="5"/>
  <c r="AV73" i="5"/>
  <c r="AX73" i="5"/>
  <c r="AU73" i="5"/>
  <c r="AW73" i="5"/>
  <c r="AW70" i="5"/>
  <c r="AV70" i="5"/>
  <c r="AX70" i="5"/>
  <c r="AU70" i="5"/>
  <c r="AW72" i="5"/>
  <c r="AV72" i="5"/>
  <c r="AX72" i="5"/>
  <c r="AU72" i="5"/>
  <c r="AV61" i="5"/>
  <c r="AX61" i="5"/>
  <c r="AW61" i="5"/>
  <c r="AW63" i="5" s="1"/>
  <c r="AU61" i="5"/>
  <c r="AK65" i="6"/>
  <c r="AV13" i="5"/>
  <c r="AX13" i="5"/>
  <c r="AW13" i="5"/>
  <c r="AU13" i="5"/>
  <c r="AV15" i="5"/>
  <c r="AX15" i="5"/>
  <c r="AW15" i="5"/>
  <c r="AU15" i="5"/>
  <c r="AW17" i="5"/>
  <c r="AV17" i="5"/>
  <c r="AX17" i="5"/>
  <c r="AU17" i="5"/>
  <c r="AV41" i="5"/>
  <c r="AX41" i="5"/>
  <c r="AU41" i="5"/>
  <c r="AW41" i="5"/>
  <c r="U118" i="5"/>
  <c r="U149" i="5" s="1"/>
  <c r="AV12" i="5"/>
  <c r="AU12" i="5"/>
  <c r="AX12" i="5"/>
  <c r="AW12" i="5"/>
  <c r="AW14" i="5"/>
  <c r="AU14" i="5"/>
  <c r="AV14" i="5"/>
  <c r="AX14" i="5"/>
  <c r="AV12" i="4"/>
  <c r="AU12" i="4"/>
  <c r="AW12" i="4"/>
  <c r="AT12" i="4"/>
  <c r="AU22" i="4"/>
  <c r="AW22" i="4"/>
  <c r="AV22" i="4"/>
  <c r="AT22" i="4"/>
  <c r="AU24" i="4"/>
  <c r="AW24" i="4"/>
  <c r="AT24" i="4"/>
  <c r="AV24" i="4"/>
  <c r="AU26" i="4"/>
  <c r="AW26" i="4"/>
  <c r="AT26" i="4"/>
  <c r="AV26" i="4"/>
  <c r="AV29" i="4"/>
  <c r="AU29" i="4"/>
  <c r="AW29" i="4"/>
  <c r="AT29" i="4"/>
  <c r="AU40" i="4"/>
  <c r="AW40" i="4"/>
  <c r="AV40" i="4"/>
  <c r="AV43" i="4" s="1"/>
  <c r="AT40" i="4"/>
  <c r="AT50" i="4"/>
  <c r="AV50" i="4"/>
  <c r="AW50" i="4"/>
  <c r="AU50" i="4"/>
  <c r="AU56" i="4"/>
  <c r="AW56" i="4"/>
  <c r="AT56" i="4"/>
  <c r="AV56" i="4"/>
  <c r="AU69" i="4"/>
  <c r="AW69" i="4"/>
  <c r="AT69" i="4"/>
  <c r="AV69" i="4"/>
  <c r="AU71" i="4"/>
  <c r="AW71" i="4"/>
  <c r="AT71" i="4"/>
  <c r="AV71" i="4"/>
  <c r="AU73" i="4"/>
  <c r="AW73" i="4"/>
  <c r="AT73" i="4"/>
  <c r="AV73" i="4"/>
  <c r="AU79" i="4"/>
  <c r="AW79" i="4"/>
  <c r="AV79" i="4"/>
  <c r="AT79" i="4"/>
  <c r="AU81" i="4"/>
  <c r="AW81" i="4"/>
  <c r="AV81" i="4"/>
  <c r="AT81" i="4"/>
  <c r="AV91" i="4"/>
  <c r="AU91" i="4"/>
  <c r="AT91" i="4"/>
  <c r="AW91" i="4"/>
  <c r="AU98" i="4"/>
  <c r="AW98" i="4"/>
  <c r="AV98" i="4"/>
  <c r="AT98" i="4"/>
  <c r="AV104" i="4"/>
  <c r="AT104" i="4"/>
  <c r="AU104" i="4"/>
  <c r="AW104" i="4"/>
  <c r="AV106" i="4"/>
  <c r="AW106" i="4"/>
  <c r="AU106" i="4"/>
  <c r="AT106" i="4"/>
  <c r="AU122" i="4"/>
  <c r="AW122" i="4"/>
  <c r="AV122" i="4"/>
  <c r="AT122" i="4"/>
  <c r="AU124" i="4"/>
  <c r="AV124" i="4"/>
  <c r="AT124" i="4"/>
  <c r="AW124" i="4"/>
  <c r="AV126" i="4"/>
  <c r="AT126" i="4"/>
  <c r="AU126" i="4"/>
  <c r="AW126" i="4"/>
  <c r="AV132" i="4"/>
  <c r="AU132" i="4"/>
  <c r="AW132" i="4"/>
  <c r="AT132" i="4"/>
  <c r="AV14" i="4"/>
  <c r="AU14" i="4"/>
  <c r="AW14" i="4"/>
  <c r="AT14" i="4"/>
  <c r="AV16" i="4"/>
  <c r="AU16" i="4"/>
  <c r="AW16" i="4"/>
  <c r="AT16" i="4"/>
  <c r="AU11" i="4"/>
  <c r="AW11" i="4"/>
  <c r="AV11" i="4"/>
  <c r="AT11" i="4"/>
  <c r="AU13" i="4"/>
  <c r="AW13" i="4"/>
  <c r="AT13" i="4"/>
  <c r="AV13" i="4"/>
  <c r="AU15" i="4"/>
  <c r="AW15" i="4"/>
  <c r="AT15" i="4"/>
  <c r="AV15" i="4"/>
  <c r="AU17" i="4"/>
  <c r="AW17" i="4"/>
  <c r="AT17" i="4"/>
  <c r="AV17" i="4"/>
  <c r="AV23" i="4"/>
  <c r="AU23" i="4"/>
  <c r="AW23" i="4"/>
  <c r="AT23" i="4"/>
  <c r="AV25" i="4"/>
  <c r="AU25" i="4"/>
  <c r="AW25" i="4"/>
  <c r="AT25" i="4"/>
  <c r="AU28" i="4"/>
  <c r="AW28" i="4"/>
  <c r="AT28" i="4"/>
  <c r="AV28" i="4"/>
  <c r="AU30" i="4"/>
  <c r="AW30" i="4"/>
  <c r="AT30" i="4"/>
  <c r="AV30" i="4"/>
  <c r="AV35" i="4"/>
  <c r="AV37" i="4" s="1"/>
  <c r="AU35" i="4"/>
  <c r="AU37" i="4" s="1"/>
  <c r="AT35" i="4"/>
  <c r="AW35" i="4"/>
  <c r="AV41" i="4"/>
  <c r="AT41" i="4"/>
  <c r="AW41" i="4"/>
  <c r="AU41" i="4"/>
  <c r="AU49" i="4"/>
  <c r="AW49" i="4"/>
  <c r="AT49" i="4"/>
  <c r="AV49" i="4"/>
  <c r="AV52" i="4" s="1"/>
  <c r="AV65" i="4" s="1"/>
  <c r="AV55" i="4"/>
  <c r="AV58" i="4" s="1"/>
  <c r="AT55" i="4"/>
  <c r="AU55" i="4"/>
  <c r="AW55" i="4"/>
  <c r="AU61" i="4"/>
  <c r="AW61" i="4"/>
  <c r="AV61" i="4"/>
  <c r="AV63" i="4" s="1"/>
  <c r="AT61" i="4"/>
  <c r="AU70" i="4"/>
  <c r="AW70" i="4"/>
  <c r="AT70" i="4"/>
  <c r="AV70" i="4"/>
  <c r="AU72" i="4"/>
  <c r="AW72" i="4"/>
  <c r="AT72" i="4"/>
  <c r="AV72" i="4"/>
  <c r="AV78" i="4"/>
  <c r="AT78" i="4"/>
  <c r="AU78" i="4"/>
  <c r="AW78" i="4"/>
  <c r="AV80" i="4"/>
  <c r="AT80" i="4"/>
  <c r="AW80" i="4"/>
  <c r="AU80" i="4"/>
  <c r="AV89" i="4"/>
  <c r="AT89" i="4"/>
  <c r="AW89" i="4"/>
  <c r="AU89" i="4"/>
  <c r="AU96" i="4"/>
  <c r="AW96" i="4"/>
  <c r="AT96" i="4"/>
  <c r="AV96" i="4"/>
  <c r="AV99" i="4"/>
  <c r="AT99" i="4"/>
  <c r="AW99" i="4"/>
  <c r="AU99" i="4"/>
  <c r="AU105" i="4"/>
  <c r="AW105" i="4"/>
  <c r="AT105" i="4"/>
  <c r="AV105" i="4"/>
  <c r="AV121" i="4"/>
  <c r="AU121" i="4"/>
  <c r="AW121" i="4"/>
  <c r="AT121" i="4"/>
  <c r="AV123" i="4"/>
  <c r="AU123" i="4"/>
  <c r="AW123" i="4"/>
  <c r="AT123" i="4"/>
  <c r="AU125" i="4"/>
  <c r="AW125" i="4"/>
  <c r="AV125" i="4"/>
  <c r="AT125" i="4"/>
  <c r="AU131" i="4"/>
  <c r="AW131" i="4"/>
  <c r="AV131" i="4"/>
  <c r="AT131" i="4"/>
  <c r="AU133" i="4"/>
  <c r="AW133" i="4"/>
  <c r="AT133" i="4"/>
  <c r="AV133" i="4"/>
  <c r="Z114" i="4"/>
  <c r="AV27" i="4"/>
  <c r="AU27" i="4"/>
  <c r="AW27" i="4"/>
  <c r="AT27" i="4"/>
  <c r="AD118" i="6"/>
  <c r="J114" i="4"/>
  <c r="N114" i="4"/>
  <c r="T114" i="4"/>
  <c r="AC85" i="4"/>
  <c r="BG85" i="4" s="1"/>
  <c r="AF114" i="4"/>
  <c r="AD118" i="4"/>
  <c r="AD149" i="4" s="1"/>
  <c r="AD10" i="4" s="1"/>
  <c r="AD19" i="4" s="1"/>
  <c r="AD45" i="4" s="1"/>
  <c r="AD151" i="4" s="1"/>
  <c r="AD35" i="6" s="1"/>
  <c r="AD37" i="6" s="1"/>
  <c r="AK118" i="6"/>
  <c r="AK149" i="6" s="1"/>
  <c r="Y149" i="5"/>
  <c r="Y110" i="5"/>
  <c r="BD32" i="5"/>
  <c r="BG73" i="6"/>
  <c r="BD101" i="5"/>
  <c r="BB43" i="5"/>
  <c r="J65" i="5"/>
  <c r="BD52" i="5"/>
  <c r="BD63" i="5"/>
  <c r="N110" i="5"/>
  <c r="AQ110" i="5"/>
  <c r="BD128" i="5"/>
  <c r="BB135" i="5"/>
  <c r="BB147" i="5"/>
  <c r="BB132" i="6"/>
  <c r="BB69" i="6"/>
  <c r="BK27" i="6"/>
  <c r="BG131" i="6"/>
  <c r="BA52" i="4"/>
  <c r="BC58" i="4"/>
  <c r="BC63" i="4"/>
  <c r="BJ75" i="4"/>
  <c r="BA83" i="4"/>
  <c r="BC93" i="4"/>
  <c r="BC101" i="4"/>
  <c r="BC108" i="4"/>
  <c r="U10" i="4"/>
  <c r="U19" i="4" s="1"/>
  <c r="U45" i="4" s="1"/>
  <c r="U151" i="4" s="1"/>
  <c r="BC128" i="4"/>
  <c r="BA147" i="4"/>
  <c r="AJ65" i="6"/>
  <c r="BA32" i="4"/>
  <c r="BC37" i="4"/>
  <c r="BB43" i="4"/>
  <c r="BC43" i="5"/>
  <c r="X110" i="6"/>
  <c r="BB83" i="4"/>
  <c r="BB58" i="5"/>
  <c r="BC32" i="4"/>
  <c r="K65" i="4"/>
  <c r="BC52" i="4"/>
  <c r="N85" i="4"/>
  <c r="BC83" i="4"/>
  <c r="BA108" i="4"/>
  <c r="BJ128" i="4"/>
  <c r="BJ135" i="4"/>
  <c r="BC135" i="4"/>
  <c r="BC147" i="4"/>
  <c r="BD43" i="5"/>
  <c r="BD58" i="5"/>
  <c r="BD83" i="5"/>
  <c r="BB101" i="5"/>
  <c r="T149" i="5"/>
  <c r="BD135" i="5"/>
  <c r="BD141" i="5"/>
  <c r="BD147" i="5"/>
  <c r="U115" i="6"/>
  <c r="AY27" i="5"/>
  <c r="BA128" i="4"/>
  <c r="BC93" i="5"/>
  <c r="AJ10" i="4"/>
  <c r="AJ19" i="4" s="1"/>
  <c r="AJ45" i="4" s="1"/>
  <c r="AJ151" i="4" s="1"/>
  <c r="BG65" i="4"/>
  <c r="BG75" i="4"/>
  <c r="BG126" i="6"/>
  <c r="BB131" i="6"/>
  <c r="AC141" i="6"/>
  <c r="BG141" i="6" s="1"/>
  <c r="BG91" i="6"/>
  <c r="BB138" i="6"/>
  <c r="BB17" i="6"/>
  <c r="BB124" i="6"/>
  <c r="BB63" i="6"/>
  <c r="AC43" i="6"/>
  <c r="BG43" i="6" s="1"/>
  <c r="X65" i="6"/>
  <c r="BA32" i="5"/>
  <c r="BA52" i="5"/>
  <c r="E85" i="5"/>
  <c r="BA75" i="5"/>
  <c r="BA108" i="5"/>
  <c r="BD108" i="5"/>
  <c r="BA135" i="5"/>
  <c r="BA141" i="5"/>
  <c r="BA147" i="5"/>
  <c r="Z149" i="5"/>
  <c r="BG22" i="6"/>
  <c r="T115" i="6"/>
  <c r="BB93" i="5"/>
  <c r="BG106" i="6"/>
  <c r="X85" i="6"/>
  <c r="N85" i="5"/>
  <c r="AQ85" i="5"/>
  <c r="J85" i="5"/>
  <c r="T85" i="5"/>
  <c r="K110" i="5"/>
  <c r="U110" i="5"/>
  <c r="BJ13" i="6"/>
  <c r="BJ15" i="6"/>
  <c r="BJ17" i="6"/>
  <c r="BJ23" i="6"/>
  <c r="BJ25" i="6"/>
  <c r="BJ28" i="6"/>
  <c r="BJ30" i="6"/>
  <c r="BF49" i="6"/>
  <c r="BJ61" i="6"/>
  <c r="BJ70" i="6"/>
  <c r="BJ72" i="6"/>
  <c r="BJ78" i="6"/>
  <c r="BJ80" i="6"/>
  <c r="BJ89" i="6"/>
  <c r="BJ91" i="6"/>
  <c r="BJ97" i="6"/>
  <c r="BJ99" i="6"/>
  <c r="BJ105" i="6"/>
  <c r="K115" i="6"/>
  <c r="BF121" i="6"/>
  <c r="BF123" i="6"/>
  <c r="BF125" i="6"/>
  <c r="BF131" i="6"/>
  <c r="BF133" i="6"/>
  <c r="BF139" i="6"/>
  <c r="BF145" i="6"/>
  <c r="AF110" i="5"/>
  <c r="AH110" i="6"/>
  <c r="BB63" i="5"/>
  <c r="BG15" i="6"/>
  <c r="Y65" i="5"/>
  <c r="BD75" i="5"/>
  <c r="BA83" i="5"/>
  <c r="BA55" i="5"/>
  <c r="BF55" i="5" s="1"/>
  <c r="BB52" i="5"/>
  <c r="BA63" i="5"/>
  <c r="E110" i="5"/>
  <c r="BA93" i="5"/>
  <c r="BB141" i="5"/>
  <c r="I118" i="5"/>
  <c r="I149" i="5" s="1"/>
  <c r="BA116" i="5"/>
  <c r="AC58" i="5"/>
  <c r="AC55" i="6"/>
  <c r="BG55" i="6" s="1"/>
  <c r="AK149" i="5"/>
  <c r="BA101" i="5"/>
  <c r="BA128" i="5"/>
  <c r="I56" i="6"/>
  <c r="BF56" i="6" s="1"/>
  <c r="BA56" i="5"/>
  <c r="BF56" i="5" s="1"/>
  <c r="BC91" i="5"/>
  <c r="BF91" i="5" s="1"/>
  <c r="I55" i="6"/>
  <c r="BF55" i="6" s="1"/>
  <c r="AF118" i="5"/>
  <c r="AF149" i="5" s="1"/>
  <c r="BB75" i="5"/>
  <c r="BD93" i="5"/>
  <c r="I58" i="5"/>
  <c r="I85" i="5"/>
  <c r="J110" i="5"/>
  <c r="T110" i="5"/>
  <c r="J115" i="6"/>
  <c r="BG98" i="6"/>
  <c r="AH65" i="6"/>
  <c r="BB28" i="6"/>
  <c r="BB24" i="6"/>
  <c r="BB108" i="5"/>
  <c r="BB83" i="5"/>
  <c r="BB128" i="5"/>
  <c r="BB32" i="5"/>
  <c r="BF58" i="4"/>
  <c r="AZ58" i="4"/>
  <c r="BF135" i="4"/>
  <c r="AZ135" i="4"/>
  <c r="BJ141" i="4"/>
  <c r="BA141" i="4"/>
  <c r="AE118" i="4"/>
  <c r="AE149" i="4" s="1"/>
  <c r="AE10" i="4" s="1"/>
  <c r="AE19" i="4" s="1"/>
  <c r="AE45" i="4" s="1"/>
  <c r="AE151" i="4" s="1"/>
  <c r="AE114" i="6"/>
  <c r="AE118" i="6" s="1"/>
  <c r="AE149" i="6" s="1"/>
  <c r="BF37" i="4"/>
  <c r="AZ37" i="4"/>
  <c r="Z85" i="6"/>
  <c r="BA116" i="4"/>
  <c r="BJ116" i="4"/>
  <c r="AK118" i="4"/>
  <c r="AL114" i="6"/>
  <c r="AL118" i="6" s="1"/>
  <c r="AL149" i="6" s="1"/>
  <c r="AZ43" i="4"/>
  <c r="BF43" i="4"/>
  <c r="BF63" i="4"/>
  <c r="AZ63" i="4"/>
  <c r="BA101" i="4"/>
  <c r="BJ101" i="4"/>
  <c r="BF147" i="4"/>
  <c r="AZ147" i="4"/>
  <c r="BF40" i="4"/>
  <c r="BK40" i="4" s="1"/>
  <c r="AZ40" i="4"/>
  <c r="BD40" i="4" s="1"/>
  <c r="X118" i="4"/>
  <c r="X149" i="4" s="1"/>
  <c r="X10" i="4" s="1"/>
  <c r="X114" i="6"/>
  <c r="X118" i="6" s="1"/>
  <c r="X149" i="6" s="1"/>
  <c r="AI118" i="4"/>
  <c r="AI149" i="4" s="1"/>
  <c r="AI10" i="4" s="1"/>
  <c r="AJ10" i="6" s="1"/>
  <c r="AJ114" i="6"/>
  <c r="AJ118" i="6" s="1"/>
  <c r="AJ149" i="6" s="1"/>
  <c r="AG97" i="6"/>
  <c r="AG101" i="6" s="1"/>
  <c r="AG110" i="6" s="1"/>
  <c r="AG101" i="4"/>
  <c r="AG114" i="4" s="1"/>
  <c r="BG79" i="6"/>
  <c r="BG125" i="6"/>
  <c r="BJ43" i="4"/>
  <c r="BF13" i="6"/>
  <c r="BF17" i="6"/>
  <c r="BF23" i="6"/>
  <c r="BJ50" i="6"/>
  <c r="BF61" i="6"/>
  <c r="BF70" i="6"/>
  <c r="BF72" i="6"/>
  <c r="BC89" i="6"/>
  <c r="BF91" i="6"/>
  <c r="BF97" i="6"/>
  <c r="BF99" i="6"/>
  <c r="BF105" i="6"/>
  <c r="BJ124" i="6"/>
  <c r="BJ126" i="6"/>
  <c r="BJ132" i="6"/>
  <c r="BJ144" i="6"/>
  <c r="AR27" i="6"/>
  <c r="BG104" i="6"/>
  <c r="BC85" i="4"/>
  <c r="BG83" i="4"/>
  <c r="BG40" i="6"/>
  <c r="BG41" i="6"/>
  <c r="BG135" i="4"/>
  <c r="BB65" i="4"/>
  <c r="BG90" i="4"/>
  <c r="BK90" i="4" s="1"/>
  <c r="BJ32" i="4"/>
  <c r="BJ52" i="4"/>
  <c r="J85" i="4"/>
  <c r="T85" i="4"/>
  <c r="BJ83" i="4"/>
  <c r="BJ93" i="4"/>
  <c r="BJ108" i="4"/>
  <c r="BC141" i="4"/>
  <c r="BJ12" i="6"/>
  <c r="BJ14" i="6"/>
  <c r="BJ16" i="6"/>
  <c r="BJ22" i="6"/>
  <c r="BJ24" i="6"/>
  <c r="BJ26" i="6"/>
  <c r="BJ29" i="6"/>
  <c r="BF41" i="6"/>
  <c r="BF50" i="6"/>
  <c r="BJ56" i="6"/>
  <c r="BJ69" i="6"/>
  <c r="BJ71" i="6"/>
  <c r="BJ73" i="6"/>
  <c r="BJ79" i="6"/>
  <c r="BJ81" i="6"/>
  <c r="BJ90" i="6"/>
  <c r="BJ96" i="6"/>
  <c r="BJ98" i="6"/>
  <c r="BJ104" i="6"/>
  <c r="BJ106" i="6"/>
  <c r="BF122" i="6"/>
  <c r="BF124" i="6"/>
  <c r="BF126" i="6"/>
  <c r="BF132" i="6"/>
  <c r="BF138" i="6"/>
  <c r="BF144" i="6"/>
  <c r="BG43" i="4"/>
  <c r="AE110" i="6"/>
  <c r="BG52" i="6"/>
  <c r="BA43" i="4"/>
  <c r="BB123" i="6"/>
  <c r="BB27" i="6"/>
  <c r="BD27" i="6" s="1"/>
  <c r="BB89" i="6"/>
  <c r="BD115" i="4"/>
  <c r="BA135" i="4"/>
  <c r="BG122" i="6"/>
  <c r="BG96" i="6"/>
  <c r="BG56" i="6"/>
  <c r="BG14" i="6"/>
  <c r="BG71" i="6"/>
  <c r="BG63" i="6"/>
  <c r="BG108" i="4"/>
  <c r="BJ37" i="4"/>
  <c r="BA37" i="4"/>
  <c r="BF75" i="4"/>
  <c r="AZ75" i="4"/>
  <c r="BF128" i="4"/>
  <c r="BK128" i="4" s="1"/>
  <c r="AZ128" i="4"/>
  <c r="AH118" i="4"/>
  <c r="AH149" i="4" s="1"/>
  <c r="AH10" i="4" s="1"/>
  <c r="AH10" i="6" s="1"/>
  <c r="AH114" i="6"/>
  <c r="AH118" i="6" s="1"/>
  <c r="AH149" i="6" s="1"/>
  <c r="AZ141" i="4"/>
  <c r="BF141" i="4"/>
  <c r="BK141" i="4" s="1"/>
  <c r="BF32" i="4"/>
  <c r="AZ32" i="4"/>
  <c r="BD32" i="4" s="1"/>
  <c r="AZ52" i="4"/>
  <c r="BD52" i="4" s="1"/>
  <c r="BF52" i="4"/>
  <c r="BA58" i="4"/>
  <c r="BJ58" i="4"/>
  <c r="AZ83" i="4"/>
  <c r="BF83" i="4"/>
  <c r="AZ93" i="4"/>
  <c r="BF93" i="4"/>
  <c r="BF101" i="4"/>
  <c r="AZ101" i="4"/>
  <c r="BF108" i="4"/>
  <c r="AZ108" i="4"/>
  <c r="BD108" i="4" s="1"/>
  <c r="AA118" i="4"/>
  <c r="AA149" i="4" s="1"/>
  <c r="AA10" i="4" s="1"/>
  <c r="AA114" i="6"/>
  <c r="AA118" i="6" s="1"/>
  <c r="AA149" i="6" s="1"/>
  <c r="Z116" i="6"/>
  <c r="BG116" i="4"/>
  <c r="BG139" i="6"/>
  <c r="BJ63" i="4"/>
  <c r="BC75" i="4"/>
  <c r="BJ147" i="4"/>
  <c r="BF15" i="6"/>
  <c r="BC15" i="6"/>
  <c r="BF25" i="6"/>
  <c r="BF28" i="6"/>
  <c r="BF30" i="6"/>
  <c r="BJ41" i="6"/>
  <c r="BC72" i="6"/>
  <c r="BF78" i="6"/>
  <c r="BF80" i="6"/>
  <c r="BK80" i="6" s="1"/>
  <c r="BF89" i="6"/>
  <c r="BJ122" i="6"/>
  <c r="BJ138" i="6"/>
  <c r="BB128" i="4"/>
  <c r="AC135" i="6"/>
  <c r="BG135" i="6" s="1"/>
  <c r="BF12" i="6"/>
  <c r="BF14" i="6"/>
  <c r="BF16" i="6"/>
  <c r="BF22" i="6"/>
  <c r="BF24" i="6"/>
  <c r="BF26" i="6"/>
  <c r="BF29" i="6"/>
  <c r="BJ40" i="6"/>
  <c r="BJ49" i="6"/>
  <c r="BJ55" i="6"/>
  <c r="BF69" i="6"/>
  <c r="BF71" i="6"/>
  <c r="BF73" i="6"/>
  <c r="BF79" i="6"/>
  <c r="BF81" i="6"/>
  <c r="BF90" i="6"/>
  <c r="BF96" i="6"/>
  <c r="BF98" i="6"/>
  <c r="BF104" i="6"/>
  <c r="BF106" i="6"/>
  <c r="BJ121" i="6"/>
  <c r="BJ123" i="6"/>
  <c r="BK123" i="6" s="1"/>
  <c r="BJ125" i="6"/>
  <c r="BJ131" i="6"/>
  <c r="BJ133" i="6"/>
  <c r="BJ139" i="6"/>
  <c r="BJ145" i="6"/>
  <c r="BG147" i="6"/>
  <c r="BA63" i="4"/>
  <c r="BA75" i="4"/>
  <c r="BG105" i="6"/>
  <c r="BG16" i="6"/>
  <c r="BG32" i="4"/>
  <c r="BG72" i="6"/>
  <c r="BG23" i="6"/>
  <c r="BG61" i="6"/>
  <c r="BG115" i="4"/>
  <c r="BK115" i="4" s="1"/>
  <c r="AC83" i="6"/>
  <c r="BB83" i="6" s="1"/>
  <c r="Y93" i="6"/>
  <c r="Y110" i="6" s="1"/>
  <c r="Y116" i="6"/>
  <c r="BA116" i="6" s="1"/>
  <c r="AR116" i="4"/>
  <c r="AC32" i="6"/>
  <c r="BG32" i="6" s="1"/>
  <c r="AC75" i="6"/>
  <c r="BB75" i="6" s="1"/>
  <c r="Y118" i="4"/>
  <c r="Y149" i="4" s="1"/>
  <c r="Y10" i="4" s="1"/>
  <c r="Y19" i="4" s="1"/>
  <c r="Y45" i="4" s="1"/>
  <c r="Y151" i="4" s="1"/>
  <c r="AR115" i="4"/>
  <c r="Y118" i="6"/>
  <c r="Y149" i="6" s="1"/>
  <c r="AC108" i="6"/>
  <c r="BB108" i="6" s="1"/>
  <c r="BC108" i="5"/>
  <c r="AC85" i="5"/>
  <c r="BB61" i="6"/>
  <c r="BC116" i="5"/>
  <c r="AC116" i="6"/>
  <c r="BB97" i="4"/>
  <c r="BD97" i="4" s="1"/>
  <c r="AC97" i="6"/>
  <c r="AR97" i="4"/>
  <c r="AC101" i="4"/>
  <c r="AR90" i="4"/>
  <c r="AC93" i="4"/>
  <c r="AC90" i="6"/>
  <c r="AC93" i="6" s="1"/>
  <c r="BA93" i="4"/>
  <c r="BC116" i="6"/>
  <c r="BC126" i="6"/>
  <c r="BB98" i="6"/>
  <c r="BB99" i="6"/>
  <c r="AF65" i="6"/>
  <c r="AE85" i="6"/>
  <c r="AX10" i="5"/>
  <c r="AU10" i="5"/>
  <c r="AV10" i="5"/>
  <c r="AX23" i="5"/>
  <c r="AU23" i="5"/>
  <c r="AV23" i="5"/>
  <c r="AV50" i="5"/>
  <c r="AX50" i="5"/>
  <c r="AU50" i="5"/>
  <c r="AY145" i="5"/>
  <c r="AV26" i="5"/>
  <c r="AU26" i="5"/>
  <c r="AX26" i="5"/>
  <c r="AX141" i="5"/>
  <c r="AU141" i="5"/>
  <c r="AV141" i="5"/>
  <c r="AU25" i="5"/>
  <c r="AV25" i="5"/>
  <c r="AX25" i="5"/>
  <c r="AV30" i="5"/>
  <c r="AU30" i="5"/>
  <c r="AX30" i="5"/>
  <c r="AU28" i="5"/>
  <c r="AV28" i="5"/>
  <c r="AX28" i="5"/>
  <c r="X149" i="5"/>
  <c r="AV22" i="5"/>
  <c r="AX22" i="5"/>
  <c r="AU22" i="5"/>
  <c r="AS52" i="5"/>
  <c r="AU49" i="5"/>
  <c r="AV49" i="5"/>
  <c r="AX49" i="5"/>
  <c r="AX24" i="5"/>
  <c r="AU24" i="5"/>
  <c r="AV24" i="5"/>
  <c r="AU29" i="5"/>
  <c r="AX29" i="5"/>
  <c r="AV29" i="5"/>
  <c r="AU63" i="5"/>
  <c r="AX63" i="5"/>
  <c r="AV63" i="5"/>
  <c r="AZ12" i="6"/>
  <c r="BC14" i="6"/>
  <c r="BC16" i="6"/>
  <c r="AZ22" i="6"/>
  <c r="AZ26" i="6"/>
  <c r="BC56" i="6"/>
  <c r="AZ71" i="6"/>
  <c r="BC73" i="6"/>
  <c r="BC81" i="6"/>
  <c r="AZ90" i="6"/>
  <c r="AZ96" i="6"/>
  <c r="BC98" i="6"/>
  <c r="AZ104" i="6"/>
  <c r="AZ106" i="6"/>
  <c r="BC13" i="6"/>
  <c r="BC40" i="6"/>
  <c r="BC55" i="6"/>
  <c r="BC123" i="6"/>
  <c r="Y65" i="6"/>
  <c r="BB147" i="6"/>
  <c r="AA85" i="6"/>
  <c r="AB65" i="6"/>
  <c r="BB139" i="6"/>
  <c r="BB78" i="6"/>
  <c r="BC12" i="6"/>
  <c r="AZ14" i="6"/>
  <c r="AZ16" i="6"/>
  <c r="BC22" i="6"/>
  <c r="AZ24" i="6"/>
  <c r="BC24" i="6"/>
  <c r="BC26" i="6"/>
  <c r="AZ29" i="6"/>
  <c r="BC29" i="6"/>
  <c r="AZ69" i="6"/>
  <c r="BC69" i="6"/>
  <c r="BC71" i="6"/>
  <c r="AZ73" i="6"/>
  <c r="BC79" i="6"/>
  <c r="AZ81" i="6"/>
  <c r="BC90" i="6"/>
  <c r="BC96" i="6"/>
  <c r="AZ98" i="6"/>
  <c r="BC104" i="6"/>
  <c r="BC106" i="6"/>
  <c r="AR58" i="4"/>
  <c r="BA40" i="6"/>
  <c r="BA49" i="6"/>
  <c r="BA55" i="6"/>
  <c r="BA121" i="6"/>
  <c r="BA123" i="6"/>
  <c r="BA125" i="6"/>
  <c r="BA131" i="6"/>
  <c r="BA133" i="6"/>
  <c r="BA139" i="6"/>
  <c r="BA145" i="6"/>
  <c r="AW52" i="4"/>
  <c r="AU147" i="4"/>
  <c r="AR63" i="4"/>
  <c r="AU63" i="4"/>
  <c r="AT58" i="4"/>
  <c r="O63" i="6"/>
  <c r="BA61" i="6"/>
  <c r="E63" i="6"/>
  <c r="AZ61" i="6"/>
  <c r="BC63" i="6"/>
  <c r="BC61" i="6"/>
  <c r="AR99" i="6"/>
  <c r="AZ99" i="6"/>
  <c r="Z93" i="6"/>
  <c r="BB91" i="6"/>
  <c r="BA17" i="6"/>
  <c r="BA23" i="6"/>
  <c r="BA25" i="6"/>
  <c r="BA30" i="6"/>
  <c r="AZ49" i="6"/>
  <c r="BA70" i="6"/>
  <c r="BA72" i="6"/>
  <c r="BA78" i="6"/>
  <c r="BA80" i="6"/>
  <c r="BA89" i="6"/>
  <c r="BA99" i="6"/>
  <c r="BA105" i="6"/>
  <c r="AZ123" i="6"/>
  <c r="AZ125" i="6"/>
  <c r="AZ133" i="6"/>
  <c r="AZ139" i="6"/>
  <c r="AZ145" i="6"/>
  <c r="BC145" i="6"/>
  <c r="BB104" i="6"/>
  <c r="AZ13" i="6"/>
  <c r="AZ15" i="6"/>
  <c r="BC17" i="6"/>
  <c r="AZ23" i="6"/>
  <c r="BC23" i="6"/>
  <c r="AZ28" i="6"/>
  <c r="AZ30" i="6"/>
  <c r="BC70" i="6"/>
  <c r="AZ72" i="6"/>
  <c r="AZ78" i="6"/>
  <c r="BC78" i="6"/>
  <c r="AZ80" i="6"/>
  <c r="BC80" i="6"/>
  <c r="AZ89" i="6"/>
  <c r="AZ91" i="6"/>
  <c r="BC91" i="6"/>
  <c r="AZ97" i="6"/>
  <c r="BC97" i="6"/>
  <c r="BC99" i="6"/>
  <c r="AZ105" i="6"/>
  <c r="BC105" i="6"/>
  <c r="BA122" i="6"/>
  <c r="BA124" i="6"/>
  <c r="BA126" i="6"/>
  <c r="BA132" i="6"/>
  <c r="BA138" i="6"/>
  <c r="BA144" i="6"/>
  <c r="BA12" i="6"/>
  <c r="BA14" i="6"/>
  <c r="BA16" i="6"/>
  <c r="BA22" i="6"/>
  <c r="BA24" i="6"/>
  <c r="BA26" i="6"/>
  <c r="BA29" i="6"/>
  <c r="AZ41" i="6"/>
  <c r="BC41" i="6"/>
  <c r="AZ50" i="6"/>
  <c r="BC50" i="6"/>
  <c r="BA56" i="6"/>
  <c r="BA69" i="6"/>
  <c r="BA71" i="6"/>
  <c r="BA73" i="6"/>
  <c r="BA79" i="6"/>
  <c r="BA81" i="6"/>
  <c r="BA90" i="6"/>
  <c r="BA96" i="6"/>
  <c r="BA98" i="6"/>
  <c r="BA104" i="6"/>
  <c r="BA106" i="6"/>
  <c r="AZ122" i="6"/>
  <c r="BC122" i="6"/>
  <c r="AZ124" i="6"/>
  <c r="BC124" i="6"/>
  <c r="AZ126" i="6"/>
  <c r="AZ132" i="6"/>
  <c r="BC132" i="6"/>
  <c r="AZ138" i="6"/>
  <c r="BC138" i="6"/>
  <c r="AZ144" i="6"/>
  <c r="BC144" i="6"/>
  <c r="AB110" i="6"/>
  <c r="AA110" i="6"/>
  <c r="AD85" i="6"/>
  <c r="BB133" i="6"/>
  <c r="AZ79" i="6"/>
  <c r="AL65" i="6"/>
  <c r="Z65" i="6"/>
  <c r="BB52" i="6"/>
  <c r="BB40" i="6"/>
  <c r="BA13" i="6"/>
  <c r="BA15" i="6"/>
  <c r="BA28" i="6"/>
  <c r="BC49" i="6"/>
  <c r="BA91" i="6"/>
  <c r="BA97" i="6"/>
  <c r="AZ121" i="6"/>
  <c r="BC121" i="6"/>
  <c r="BC125" i="6"/>
  <c r="AZ131" i="6"/>
  <c r="BC131" i="6"/>
  <c r="BC133" i="6"/>
  <c r="BC139" i="6"/>
  <c r="AL85" i="6"/>
  <c r="AZ17" i="6"/>
  <c r="AZ25" i="6"/>
  <c r="BC25" i="6"/>
  <c r="BC28" i="6"/>
  <c r="BC30" i="6"/>
  <c r="BA41" i="6"/>
  <c r="BA50" i="6"/>
  <c r="AZ70" i="6"/>
  <c r="AC128" i="6"/>
  <c r="BB128" i="6" s="1"/>
  <c r="AF85" i="6"/>
  <c r="AJ85" i="6"/>
  <c r="AK110" i="6"/>
  <c r="AJ110" i="6"/>
  <c r="AD110" i="6"/>
  <c r="J58" i="6"/>
  <c r="T58" i="6"/>
  <c r="AB85" i="6"/>
  <c r="AD149" i="6"/>
  <c r="AG65" i="6"/>
  <c r="AD65" i="6"/>
  <c r="AE65" i="6"/>
  <c r="AG85" i="6"/>
  <c r="AL110" i="6"/>
  <c r="AK85" i="6"/>
  <c r="AH85" i="6"/>
  <c r="AA65" i="6"/>
  <c r="AF93" i="6"/>
  <c r="AF110" i="6" s="1"/>
  <c r="AG116" i="6"/>
  <c r="AT141" i="4"/>
  <c r="AU141" i="4"/>
  <c r="AF110" i="4"/>
  <c r="AF118" i="4"/>
  <c r="AF149" i="4" s="1"/>
  <c r="K10" i="2"/>
  <c r="K11" i="2" s="1"/>
  <c r="AC110" i="5"/>
  <c r="AB10" i="4"/>
  <c r="AB10" i="6" s="1"/>
  <c r="AB114" i="6"/>
  <c r="AB118" i="6" s="1"/>
  <c r="AB149" i="6" s="1"/>
  <c r="Z110" i="4"/>
  <c r="Z114" i="6"/>
  <c r="Y85" i="6"/>
  <c r="T65" i="5"/>
  <c r="O65" i="5"/>
  <c r="AQ118" i="5"/>
  <c r="AQ149" i="5" s="1"/>
  <c r="N65" i="5"/>
  <c r="AQ65" i="5"/>
  <c r="E118" i="5"/>
  <c r="U85" i="5"/>
  <c r="N118" i="5"/>
  <c r="N149" i="5" s="1"/>
  <c r="K65" i="5"/>
  <c r="U65" i="5"/>
  <c r="O110" i="5"/>
  <c r="AS141" i="5"/>
  <c r="I110" i="4"/>
  <c r="I114" i="6"/>
  <c r="N110" i="4"/>
  <c r="AQ110" i="4"/>
  <c r="BC110" i="4" s="1"/>
  <c r="BC114" i="4"/>
  <c r="K110" i="4"/>
  <c r="T65" i="4"/>
  <c r="I65" i="4"/>
  <c r="O65" i="4"/>
  <c r="E110" i="4"/>
  <c r="E114" i="4"/>
  <c r="J65" i="4"/>
  <c r="E65" i="4"/>
  <c r="N65" i="4"/>
  <c r="AQ65" i="4"/>
  <c r="AT63" i="4"/>
  <c r="E85" i="4"/>
  <c r="J32" i="6"/>
  <c r="T32" i="6"/>
  <c r="E32" i="6"/>
  <c r="N32" i="6"/>
  <c r="U43" i="6"/>
  <c r="K52" i="6"/>
  <c r="U52" i="6"/>
  <c r="I52" i="6"/>
  <c r="O52" i="6"/>
  <c r="T75" i="6"/>
  <c r="E83" i="6"/>
  <c r="N83" i="6"/>
  <c r="E101" i="6"/>
  <c r="J108" i="6"/>
  <c r="E108" i="6"/>
  <c r="N108" i="6"/>
  <c r="E128" i="6"/>
  <c r="T141" i="6"/>
  <c r="J52" i="6"/>
  <c r="E58" i="6"/>
  <c r="AR98" i="6"/>
  <c r="O128" i="6"/>
  <c r="U135" i="6"/>
  <c r="AR133" i="6"/>
  <c r="I141" i="6"/>
  <c r="K141" i="6"/>
  <c r="K128" i="6"/>
  <c r="U128" i="6"/>
  <c r="T110" i="4"/>
  <c r="T93" i="6"/>
  <c r="O85" i="4"/>
  <c r="O43" i="6"/>
  <c r="AX27" i="4"/>
  <c r="AR26" i="6"/>
  <c r="AR16" i="6"/>
  <c r="AR23" i="6"/>
  <c r="AR25" i="6"/>
  <c r="AR29" i="6"/>
  <c r="AR30" i="6"/>
  <c r="N43" i="6"/>
  <c r="J43" i="6"/>
  <c r="E52" i="6"/>
  <c r="N52" i="6"/>
  <c r="T52" i="6"/>
  <c r="N58" i="6"/>
  <c r="U75" i="6"/>
  <c r="I83" i="6"/>
  <c r="O83" i="6"/>
  <c r="O93" i="6"/>
  <c r="U93" i="6"/>
  <c r="I101" i="6"/>
  <c r="O108" i="6"/>
  <c r="AR121" i="6"/>
  <c r="T128" i="6"/>
  <c r="E135" i="6"/>
  <c r="N135" i="6"/>
  <c r="T135" i="6"/>
  <c r="J141" i="6"/>
  <c r="E141" i="6"/>
  <c r="J147" i="6"/>
  <c r="T147" i="6"/>
  <c r="AR145" i="6"/>
  <c r="N147" i="6"/>
  <c r="AR50" i="6"/>
  <c r="AR96" i="6"/>
  <c r="T43" i="6"/>
  <c r="E43" i="6"/>
  <c r="I75" i="6"/>
  <c r="O75" i="6"/>
  <c r="U83" i="6"/>
  <c r="O101" i="6"/>
  <c r="I108" i="6"/>
  <c r="K108" i="6"/>
  <c r="U108" i="6"/>
  <c r="N128" i="6"/>
  <c r="N93" i="6"/>
  <c r="N101" i="6"/>
  <c r="AR122" i="6"/>
  <c r="AR125" i="6"/>
  <c r="J75" i="6"/>
  <c r="J83" i="6"/>
  <c r="T83" i="6"/>
  <c r="T108" i="6"/>
  <c r="I135" i="6"/>
  <c r="O135" i="6"/>
  <c r="U141" i="6"/>
  <c r="AR139" i="6"/>
  <c r="O141" i="6"/>
  <c r="K147" i="6"/>
  <c r="U147" i="6"/>
  <c r="I147" i="6"/>
  <c r="O147" i="6"/>
  <c r="AR79" i="6"/>
  <c r="AR80" i="6"/>
  <c r="N75" i="6"/>
  <c r="AR15" i="6"/>
  <c r="N141" i="6"/>
  <c r="AR131" i="6"/>
  <c r="O110" i="4"/>
  <c r="K85" i="4"/>
  <c r="K85" i="5"/>
  <c r="AR126" i="6"/>
  <c r="K149" i="5"/>
  <c r="AR124" i="6"/>
  <c r="AR81" i="6"/>
  <c r="AR73" i="6"/>
  <c r="K75" i="6"/>
  <c r="K43" i="6"/>
  <c r="K135" i="6"/>
  <c r="K93" i="6"/>
  <c r="K83" i="6"/>
  <c r="J110" i="4"/>
  <c r="AR91" i="6"/>
  <c r="J93" i="6"/>
  <c r="I85" i="4"/>
  <c r="AR132" i="6"/>
  <c r="AR141" i="4"/>
  <c r="AS116" i="5"/>
  <c r="I110" i="5"/>
  <c r="AR106" i="6"/>
  <c r="AR104" i="6"/>
  <c r="AR17" i="6"/>
  <c r="AV17" i="6" s="1"/>
  <c r="AR13" i="6"/>
  <c r="I93" i="6"/>
  <c r="AR71" i="6"/>
  <c r="AR24" i="6"/>
  <c r="E147" i="6"/>
  <c r="I128" i="6"/>
  <c r="AR12" i="6"/>
  <c r="AS63" i="5"/>
  <c r="E65" i="5"/>
  <c r="AX79" i="4"/>
  <c r="E75" i="6"/>
  <c r="AR69" i="6"/>
  <c r="E93" i="6"/>
  <c r="AR89" i="6"/>
  <c r="AR28" i="6"/>
  <c r="K101" i="6"/>
  <c r="U101" i="6"/>
  <c r="AR14" i="6"/>
  <c r="K32" i="6"/>
  <c r="U32" i="6"/>
  <c r="K58" i="6"/>
  <c r="U58" i="6"/>
  <c r="AR70" i="6"/>
  <c r="AR72" i="6"/>
  <c r="J101" i="6"/>
  <c r="T101" i="6"/>
  <c r="AR22" i="6"/>
  <c r="AR41" i="6"/>
  <c r="AR78" i="6"/>
  <c r="I32" i="6"/>
  <c r="O32" i="6"/>
  <c r="O58" i="6"/>
  <c r="AR61" i="6"/>
  <c r="AR105" i="6"/>
  <c r="AR123" i="6"/>
  <c r="J128" i="6"/>
  <c r="J135" i="6"/>
  <c r="AR144" i="6"/>
  <c r="AR138" i="6"/>
  <c r="AR49" i="6"/>
  <c r="AS108" i="5"/>
  <c r="AS135" i="5"/>
  <c r="AS75" i="5"/>
  <c r="AS93" i="5"/>
  <c r="AS32" i="5"/>
  <c r="AS83" i="5"/>
  <c r="AS101" i="5"/>
  <c r="AS128" i="5"/>
  <c r="AS147" i="5"/>
  <c r="AR43" i="4"/>
  <c r="AR52" i="4"/>
  <c r="AR75" i="4"/>
  <c r="AR32" i="4"/>
  <c r="AW37" i="4"/>
  <c r="AR101" i="4"/>
  <c r="AR128" i="4"/>
  <c r="AR147" i="4"/>
  <c r="AW63" i="4"/>
  <c r="AR108" i="4"/>
  <c r="AR135" i="4"/>
  <c r="AW141" i="4"/>
  <c r="AR37" i="4"/>
  <c r="AR83" i="4"/>
  <c r="BD85" i="5" l="1"/>
  <c r="BC85" i="5"/>
  <c r="AS35" i="5"/>
  <c r="AV49" i="6"/>
  <c r="AT49" i="6"/>
  <c r="AU49" i="6"/>
  <c r="AW49" i="6"/>
  <c r="AU144" i="6"/>
  <c r="AV144" i="6"/>
  <c r="AT144" i="6"/>
  <c r="AU121" i="6"/>
  <c r="AW121" i="6"/>
  <c r="AV121" i="6"/>
  <c r="AT121" i="6"/>
  <c r="AV25" i="6"/>
  <c r="AU25" i="6"/>
  <c r="AW25" i="6"/>
  <c r="AT25" i="6"/>
  <c r="AU27" i="6"/>
  <c r="AW27" i="6"/>
  <c r="AT27" i="6"/>
  <c r="AV27" i="6"/>
  <c r="AU50" i="6"/>
  <c r="AW50" i="6"/>
  <c r="AV50" i="6"/>
  <c r="AT50" i="6"/>
  <c r="AU145" i="6"/>
  <c r="AT145" i="6"/>
  <c r="AV145" i="6"/>
  <c r="AW141" i="5"/>
  <c r="AW147" i="5"/>
  <c r="AV147" i="5"/>
  <c r="AU139" i="6"/>
  <c r="AW139" i="6"/>
  <c r="AV139" i="6"/>
  <c r="AT139" i="6"/>
  <c r="AV138" i="6"/>
  <c r="AV141" i="6" s="1"/>
  <c r="AT138" i="6"/>
  <c r="AU138" i="6"/>
  <c r="AW138" i="6"/>
  <c r="AV132" i="6"/>
  <c r="AU132" i="6"/>
  <c r="AW132" i="6"/>
  <c r="AT132" i="6"/>
  <c r="AU131" i="6"/>
  <c r="AW131" i="6"/>
  <c r="AV131" i="6"/>
  <c r="AV135" i="6" s="1"/>
  <c r="AT131" i="6"/>
  <c r="AU133" i="6"/>
  <c r="AW133" i="6"/>
  <c r="AT133" i="6"/>
  <c r="AV133" i="6"/>
  <c r="AV125" i="6"/>
  <c r="AT125" i="6"/>
  <c r="AU125" i="6"/>
  <c r="AW125" i="6"/>
  <c r="AV123" i="6"/>
  <c r="AT123" i="6"/>
  <c r="AU123" i="6"/>
  <c r="AW123" i="6"/>
  <c r="AU124" i="6"/>
  <c r="AW124" i="6"/>
  <c r="AV124" i="6"/>
  <c r="AT124" i="6"/>
  <c r="AU126" i="6"/>
  <c r="AW126" i="6"/>
  <c r="AV126" i="6"/>
  <c r="AT126" i="6"/>
  <c r="AU122" i="6"/>
  <c r="AW122" i="6"/>
  <c r="AV122" i="6"/>
  <c r="AV128" i="6" s="1"/>
  <c r="AT122" i="6"/>
  <c r="AW128" i="5"/>
  <c r="AX114" i="5"/>
  <c r="AU106" i="6"/>
  <c r="AW106" i="6"/>
  <c r="AV106" i="6"/>
  <c r="AX106" i="6"/>
  <c r="AT106" i="6"/>
  <c r="AU105" i="6"/>
  <c r="AW105" i="6"/>
  <c r="AT105" i="6"/>
  <c r="AV105" i="6"/>
  <c r="AX105" i="6"/>
  <c r="AU104" i="6"/>
  <c r="AW104" i="6"/>
  <c r="AT104" i="6"/>
  <c r="AV104" i="6"/>
  <c r="AX104" i="6"/>
  <c r="AU96" i="6"/>
  <c r="AW96" i="6"/>
  <c r="AV96" i="6"/>
  <c r="AT96" i="6"/>
  <c r="AU98" i="6"/>
  <c r="AW98" i="6"/>
  <c r="AV98" i="6"/>
  <c r="AT98" i="6"/>
  <c r="AV99" i="6"/>
  <c r="AT99" i="6"/>
  <c r="AU99" i="6"/>
  <c r="AW99" i="6"/>
  <c r="AU89" i="6"/>
  <c r="AW89" i="6"/>
  <c r="AV89" i="6"/>
  <c r="AT89" i="6"/>
  <c r="AU91" i="6"/>
  <c r="AW91" i="6"/>
  <c r="AT91" i="6"/>
  <c r="AV91" i="6"/>
  <c r="AV78" i="6"/>
  <c r="AT78" i="6"/>
  <c r="AU78" i="6"/>
  <c r="AW78" i="6"/>
  <c r="AU79" i="6"/>
  <c r="AW79" i="6"/>
  <c r="AV79" i="6"/>
  <c r="AT79" i="6"/>
  <c r="AU81" i="6"/>
  <c r="AW81" i="6"/>
  <c r="AV81" i="6"/>
  <c r="AT81" i="6"/>
  <c r="AV80" i="6"/>
  <c r="AT80" i="6"/>
  <c r="AU80" i="6"/>
  <c r="AW80" i="6"/>
  <c r="BB85" i="5"/>
  <c r="AV71" i="6"/>
  <c r="AU71" i="6"/>
  <c r="AW71" i="6"/>
  <c r="AT71" i="6"/>
  <c r="AU72" i="6"/>
  <c r="AW72" i="6"/>
  <c r="AT72" i="6"/>
  <c r="AV72" i="6"/>
  <c r="AU61" i="6"/>
  <c r="AU63" i="6" s="1"/>
  <c r="AW61" i="6"/>
  <c r="AV61" i="6"/>
  <c r="AV63" i="6" s="1"/>
  <c r="AT61" i="6"/>
  <c r="AV41" i="6"/>
  <c r="AT41" i="6"/>
  <c r="AU41" i="6"/>
  <c r="AW41" i="6"/>
  <c r="AU70" i="6"/>
  <c r="AW70" i="6"/>
  <c r="AV70" i="6"/>
  <c r="AT70" i="6"/>
  <c r="AV14" i="6"/>
  <c r="AT14" i="6"/>
  <c r="AU14" i="6"/>
  <c r="AW14" i="6"/>
  <c r="AU26" i="6"/>
  <c r="AW26" i="6"/>
  <c r="AV26" i="6"/>
  <c r="AT26" i="6"/>
  <c r="AU30" i="6"/>
  <c r="AW30" i="6"/>
  <c r="AT30" i="6"/>
  <c r="AV30" i="6"/>
  <c r="AU29" i="6"/>
  <c r="AW29" i="6"/>
  <c r="AV29" i="6"/>
  <c r="AT29" i="6"/>
  <c r="AU22" i="6"/>
  <c r="AW22" i="6"/>
  <c r="AV22" i="6"/>
  <c r="AT22" i="6"/>
  <c r="AV69" i="6"/>
  <c r="AT69" i="6"/>
  <c r="AU69" i="6"/>
  <c r="AW69" i="6"/>
  <c r="AV73" i="6"/>
  <c r="AV75" i="6" s="1"/>
  <c r="AU73" i="6"/>
  <c r="AW73" i="6"/>
  <c r="AT73" i="6"/>
  <c r="AV23" i="6"/>
  <c r="AU23" i="6"/>
  <c r="AW23" i="6"/>
  <c r="AT23" i="6"/>
  <c r="AV28" i="6"/>
  <c r="AT28" i="6"/>
  <c r="AU28" i="6"/>
  <c r="AW28" i="6"/>
  <c r="AU24" i="6"/>
  <c r="AW24" i="6"/>
  <c r="AT24" i="6"/>
  <c r="AV24" i="6"/>
  <c r="AV15" i="6"/>
  <c r="AU15" i="6"/>
  <c r="AW15" i="6"/>
  <c r="AT15" i="6"/>
  <c r="AU16" i="6"/>
  <c r="AW16" i="6"/>
  <c r="AV16" i="6"/>
  <c r="AT16" i="6"/>
  <c r="AU13" i="6"/>
  <c r="AW13" i="6"/>
  <c r="AT13" i="6"/>
  <c r="AV13" i="6"/>
  <c r="AU12" i="6"/>
  <c r="AW12" i="6"/>
  <c r="AV12" i="6"/>
  <c r="AT12" i="6"/>
  <c r="AW108" i="5"/>
  <c r="AW101" i="5"/>
  <c r="AW93" i="5"/>
  <c r="AW110" i="5" s="1"/>
  <c r="AW83" i="5"/>
  <c r="AW75" i="5"/>
  <c r="AV116" i="5"/>
  <c r="AX116" i="5"/>
  <c r="AU116" i="5"/>
  <c r="AW116" i="5"/>
  <c r="BK89" i="6"/>
  <c r="BK78" i="6"/>
  <c r="AW56" i="5"/>
  <c r="AU56" i="5"/>
  <c r="AV56" i="5"/>
  <c r="AX56" i="5"/>
  <c r="AW55" i="5"/>
  <c r="AW58" i="5" s="1"/>
  <c r="AW65" i="5" s="1"/>
  <c r="AU55" i="5"/>
  <c r="AV55" i="5"/>
  <c r="AX55" i="5"/>
  <c r="BF135" i="5"/>
  <c r="AU115" i="4"/>
  <c r="AW115" i="4"/>
  <c r="AT115" i="4"/>
  <c r="AV115" i="4"/>
  <c r="AV116" i="4"/>
  <c r="AU116" i="4"/>
  <c r="AT116" i="4"/>
  <c r="AW116" i="4"/>
  <c r="BD128" i="4"/>
  <c r="BB85" i="4"/>
  <c r="AV128" i="4"/>
  <c r="AV83" i="4"/>
  <c r="AV75" i="4"/>
  <c r="AU90" i="4"/>
  <c r="AW90" i="4"/>
  <c r="AT90" i="4"/>
  <c r="AV90" i="4"/>
  <c r="AV93" i="4" s="1"/>
  <c r="AV110" i="4" s="1"/>
  <c r="AV97" i="4"/>
  <c r="AT97" i="4"/>
  <c r="AU97" i="4"/>
  <c r="AW97" i="4"/>
  <c r="AV101" i="4"/>
  <c r="AV108" i="4"/>
  <c r="AV32" i="4"/>
  <c r="AX13" i="4"/>
  <c r="BB43" i="6"/>
  <c r="BB93" i="4"/>
  <c r="AC114" i="4"/>
  <c r="BB101" i="4"/>
  <c r="BD101" i="4" s="1"/>
  <c r="BD83" i="4"/>
  <c r="BK75" i="4"/>
  <c r="BD110" i="5"/>
  <c r="BF101" i="5"/>
  <c r="AR55" i="6"/>
  <c r="BF147" i="5"/>
  <c r="BK81" i="6"/>
  <c r="BK69" i="6"/>
  <c r="T65" i="6"/>
  <c r="AZ55" i="6"/>
  <c r="AH19" i="4"/>
  <c r="AH45" i="4" s="1"/>
  <c r="AH151" i="4" s="1"/>
  <c r="AH35" i="6" s="1"/>
  <c r="AH37" i="6" s="1"/>
  <c r="AK10" i="6"/>
  <c r="AD10" i="6"/>
  <c r="BK25" i="6"/>
  <c r="BK104" i="6"/>
  <c r="BK29" i="6"/>
  <c r="BK24" i="6"/>
  <c r="BK12" i="6"/>
  <c r="BK126" i="6"/>
  <c r="BK99" i="6"/>
  <c r="BK91" i="6"/>
  <c r="BK13" i="6"/>
  <c r="BD147" i="4"/>
  <c r="AV52" i="5"/>
  <c r="BF93" i="5"/>
  <c r="AD37" i="5"/>
  <c r="AD19" i="5" s="1"/>
  <c r="AD45" i="5" s="1"/>
  <c r="AD151" i="5" s="1"/>
  <c r="E65" i="2" s="1"/>
  <c r="AX52" i="5"/>
  <c r="AY133" i="5"/>
  <c r="AY98" i="5"/>
  <c r="AY30" i="5"/>
  <c r="AY25" i="5"/>
  <c r="BK132" i="6"/>
  <c r="BK124" i="6"/>
  <c r="AA19" i="4"/>
  <c r="AA45" i="4" s="1"/>
  <c r="AA151" i="4" s="1"/>
  <c r="AA35" i="6" s="1"/>
  <c r="AA37" i="6" s="1"/>
  <c r="AA10" i="6"/>
  <c r="BD75" i="4"/>
  <c r="I58" i="6"/>
  <c r="I65" i="6" s="1"/>
  <c r="BC128" i="6"/>
  <c r="AJ37" i="5"/>
  <c r="AY29" i="5"/>
  <c r="BK147" i="4"/>
  <c r="BD43" i="4"/>
  <c r="BD37" i="4"/>
  <c r="BD58" i="4"/>
  <c r="BK138" i="6"/>
  <c r="BK71" i="6"/>
  <c r="BG128" i="6"/>
  <c r="BK131" i="6"/>
  <c r="BK125" i="6"/>
  <c r="BK28" i="6"/>
  <c r="BK49" i="6"/>
  <c r="BK61" i="6"/>
  <c r="AR56" i="6"/>
  <c r="BD96" i="6"/>
  <c r="AZ56" i="6"/>
  <c r="BD56" i="6" s="1"/>
  <c r="BB135" i="6"/>
  <c r="BK96" i="6"/>
  <c r="BK73" i="6"/>
  <c r="BK70" i="6"/>
  <c r="BK17" i="6"/>
  <c r="BK133" i="6"/>
  <c r="BK121" i="6"/>
  <c r="BK145" i="6"/>
  <c r="BK144" i="6"/>
  <c r="BC43" i="6"/>
  <c r="BB141" i="6"/>
  <c r="BK26" i="6"/>
  <c r="BK30" i="6"/>
  <c r="BK15" i="6"/>
  <c r="BK50" i="6"/>
  <c r="BK139" i="6"/>
  <c r="BB110" i="5"/>
  <c r="BA85" i="5"/>
  <c r="E149" i="5"/>
  <c r="BA118" i="5"/>
  <c r="BB65" i="5"/>
  <c r="BA110" i="5"/>
  <c r="E115" i="6"/>
  <c r="BA115" i="5"/>
  <c r="BK55" i="6"/>
  <c r="BD149" i="5"/>
  <c r="I65" i="5"/>
  <c r="BA65" i="5" s="1"/>
  <c r="BJ93" i="6"/>
  <c r="BD65" i="5"/>
  <c r="BC110" i="5"/>
  <c r="BB55" i="6"/>
  <c r="BB32" i="6"/>
  <c r="BG93" i="6"/>
  <c r="BF108" i="5"/>
  <c r="BK106" i="6"/>
  <c r="BK22" i="6"/>
  <c r="BK105" i="6"/>
  <c r="BA58" i="5"/>
  <c r="AC58" i="6"/>
  <c r="O115" i="6"/>
  <c r="O118" i="5"/>
  <c r="BB115" i="5"/>
  <c r="AC118" i="5"/>
  <c r="BC58" i="5"/>
  <c r="AC65" i="5"/>
  <c r="BC115" i="6"/>
  <c r="BD115" i="5"/>
  <c r="BK98" i="6"/>
  <c r="BJ58" i="6"/>
  <c r="BF75" i="6"/>
  <c r="BD69" i="6"/>
  <c r="BF116" i="5"/>
  <c r="BD118" i="5"/>
  <c r="BF63" i="5"/>
  <c r="BF141" i="5"/>
  <c r="BF75" i="5"/>
  <c r="BF52" i="5"/>
  <c r="BF32" i="5"/>
  <c r="AE35" i="6"/>
  <c r="AE37" i="6" s="1"/>
  <c r="BF110" i="4"/>
  <c r="AZ110" i="4"/>
  <c r="AZ85" i="4"/>
  <c r="BF85" i="4"/>
  <c r="BF65" i="4"/>
  <c r="AZ65" i="4"/>
  <c r="O114" i="6"/>
  <c r="BJ114" i="4"/>
  <c r="BJ65" i="4"/>
  <c r="BA65" i="4"/>
  <c r="I116" i="6"/>
  <c r="I118" i="6" s="1"/>
  <c r="I149" i="6" s="1"/>
  <c r="AZ116" i="4"/>
  <c r="BD116" i="4" s="1"/>
  <c r="BF116" i="4"/>
  <c r="BK116" i="4" s="1"/>
  <c r="AG110" i="4"/>
  <c r="BF32" i="6"/>
  <c r="BG90" i="6"/>
  <c r="BK90" i="6" s="1"/>
  <c r="BF147" i="6"/>
  <c r="BF135" i="6"/>
  <c r="BJ128" i="6"/>
  <c r="BG83" i="6"/>
  <c r="BG101" i="4"/>
  <c r="BK101" i="4" s="1"/>
  <c r="BK56" i="6"/>
  <c r="BJ32" i="6"/>
  <c r="BF93" i="6"/>
  <c r="BJ110" i="4"/>
  <c r="BJ135" i="6"/>
  <c r="BJ101" i="6"/>
  <c r="BJ83" i="6"/>
  <c r="AW147" i="4"/>
  <c r="U65" i="6"/>
  <c r="BJ147" i="6"/>
  <c r="BC108" i="6"/>
  <c r="BJ75" i="6"/>
  <c r="BF52" i="6"/>
  <c r="BC101" i="6"/>
  <c r="BJ43" i="6"/>
  <c r="BF128" i="6"/>
  <c r="BF101" i="6"/>
  <c r="BF83" i="6"/>
  <c r="BJ52" i="6"/>
  <c r="BC65" i="4"/>
  <c r="AX14" i="4"/>
  <c r="Z118" i="4"/>
  <c r="AE10" i="6"/>
  <c r="BK79" i="6"/>
  <c r="BK16" i="6"/>
  <c r="BG116" i="6"/>
  <c r="BK108" i="4"/>
  <c r="BK32" i="4"/>
  <c r="BK41" i="6"/>
  <c r="BG93" i="4"/>
  <c r="BK93" i="4" s="1"/>
  <c r="BK72" i="6"/>
  <c r="BK23" i="6"/>
  <c r="BD63" i="4"/>
  <c r="BK37" i="4"/>
  <c r="BK58" i="4"/>
  <c r="BJ85" i="4"/>
  <c r="BA85" i="4"/>
  <c r="BA63" i="6"/>
  <c r="BJ63" i="6"/>
  <c r="AZ114" i="4"/>
  <c r="BF114" i="4"/>
  <c r="AK149" i="4"/>
  <c r="AZ63" i="6"/>
  <c r="BF63" i="6"/>
  <c r="BB97" i="6"/>
  <c r="BD97" i="6" s="1"/>
  <c r="BG97" i="6"/>
  <c r="BK97" i="6" s="1"/>
  <c r="X19" i="4"/>
  <c r="X45" i="4" s="1"/>
  <c r="X151" i="4" s="1"/>
  <c r="X10" i="6"/>
  <c r="BJ108" i="6"/>
  <c r="BC52" i="6"/>
  <c r="BF108" i="6"/>
  <c r="BD141" i="4"/>
  <c r="BK122" i="6"/>
  <c r="BK43" i="4"/>
  <c r="BK135" i="4"/>
  <c r="AR90" i="6"/>
  <c r="BJ141" i="6"/>
  <c r="BF141" i="6"/>
  <c r="Z110" i="6"/>
  <c r="BA114" i="4"/>
  <c r="BA110" i="4"/>
  <c r="Y37" i="5"/>
  <c r="Y19" i="5" s="1"/>
  <c r="Y45" i="5" s="1"/>
  <c r="Y151" i="5" s="1"/>
  <c r="E54" i="2" s="1"/>
  <c r="BK14" i="6"/>
  <c r="BJ116" i="6"/>
  <c r="BK83" i="4"/>
  <c r="BK52" i="4"/>
  <c r="BK63" i="4"/>
  <c r="BG75" i="6"/>
  <c r="BD135" i="4"/>
  <c r="BG108" i="6"/>
  <c r="AY24" i="5"/>
  <c r="BB90" i="6"/>
  <c r="BD90" i="6" s="1"/>
  <c r="AU83" i="5"/>
  <c r="AU75" i="5"/>
  <c r="AY28" i="5"/>
  <c r="AY81" i="5"/>
  <c r="AX147" i="5"/>
  <c r="AU135" i="5"/>
  <c r="AY99" i="5"/>
  <c r="AY10" i="5"/>
  <c r="AY49" i="5"/>
  <c r="AC85" i="6"/>
  <c r="BG85" i="6" s="1"/>
  <c r="AU147" i="5"/>
  <c r="AR97" i="6"/>
  <c r="AW43" i="4"/>
  <c r="AC101" i="6"/>
  <c r="AX15" i="4"/>
  <c r="AX108" i="5"/>
  <c r="AS115" i="5"/>
  <c r="AU108" i="5"/>
  <c r="BC115" i="5"/>
  <c r="AC115" i="6"/>
  <c r="BG115" i="6" s="1"/>
  <c r="Y10" i="6"/>
  <c r="AR93" i="4"/>
  <c r="AR110" i="4" s="1"/>
  <c r="AW93" i="4"/>
  <c r="AC110" i="4"/>
  <c r="BD93" i="4"/>
  <c r="BD123" i="6"/>
  <c r="BC75" i="6"/>
  <c r="BD16" i="6"/>
  <c r="BC135" i="6"/>
  <c r="BD22" i="6"/>
  <c r="BD73" i="6"/>
  <c r="BD144" i="6"/>
  <c r="BD98" i="6"/>
  <c r="BD24" i="6"/>
  <c r="AX58" i="5"/>
  <c r="AX65" i="5" s="1"/>
  <c r="AV58" i="5"/>
  <c r="AV65" i="5" s="1"/>
  <c r="AX128" i="5"/>
  <c r="AY132" i="5"/>
  <c r="AX83" i="5"/>
  <c r="AU52" i="5"/>
  <c r="AV32" i="5"/>
  <c r="AX101" i="5"/>
  <c r="AV135" i="5"/>
  <c r="AV128" i="5"/>
  <c r="AV93" i="5"/>
  <c r="AV83" i="5"/>
  <c r="AV101" i="5"/>
  <c r="AV75" i="5"/>
  <c r="AV108" i="5"/>
  <c r="AX93" i="5"/>
  <c r="AU93" i="5"/>
  <c r="AU32" i="5"/>
  <c r="AU101" i="5"/>
  <c r="AX75" i="5"/>
  <c r="AX135" i="5"/>
  <c r="AU128" i="5"/>
  <c r="AX32" i="5"/>
  <c r="BD12" i="6"/>
  <c r="BD72" i="6"/>
  <c r="BC147" i="6"/>
  <c r="AZ32" i="6"/>
  <c r="BD131" i="6"/>
  <c r="BD104" i="6"/>
  <c r="BD81" i="6"/>
  <c r="BD26" i="6"/>
  <c r="BD14" i="6"/>
  <c r="BB116" i="6"/>
  <c r="BD78" i="6"/>
  <c r="BD99" i="6"/>
  <c r="BD61" i="6"/>
  <c r="BC32" i="6"/>
  <c r="AZ135" i="6"/>
  <c r="BC93" i="6"/>
  <c r="BC58" i="6"/>
  <c r="BC83" i="6"/>
  <c r="BD121" i="6"/>
  <c r="BD138" i="6"/>
  <c r="BD106" i="6"/>
  <c r="BD71" i="6"/>
  <c r="BD29" i="6"/>
  <c r="AX28" i="4"/>
  <c r="AX56" i="4"/>
  <c r="AX11" i="4"/>
  <c r="BA135" i="6"/>
  <c r="AX17" i="4"/>
  <c r="AU58" i="4"/>
  <c r="BA43" i="6"/>
  <c r="AX145" i="4"/>
  <c r="BA147" i="6"/>
  <c r="BA108" i="6"/>
  <c r="BA128" i="6"/>
  <c r="BD13" i="6"/>
  <c r="AX144" i="4"/>
  <c r="AX71" i="4"/>
  <c r="AX50" i="4"/>
  <c r="AX12" i="4"/>
  <c r="AU52" i="4"/>
  <c r="BD17" i="6"/>
  <c r="AW58" i="4"/>
  <c r="AW65" i="4" s="1"/>
  <c r="AX105" i="4"/>
  <c r="AR65" i="4"/>
  <c r="AX73" i="4"/>
  <c r="AU93" i="4"/>
  <c r="BD132" i="6"/>
  <c r="Z118" i="6"/>
  <c r="AZ141" i="6"/>
  <c r="BA83" i="6"/>
  <c r="AZ108" i="6"/>
  <c r="BD124" i="6"/>
  <c r="BD50" i="6"/>
  <c r="BD15" i="6"/>
  <c r="BD133" i="6"/>
  <c r="BB93" i="6"/>
  <c r="BA58" i="6"/>
  <c r="BA32" i="6"/>
  <c r="AZ93" i="6"/>
  <c r="BA141" i="6"/>
  <c r="BA75" i="6"/>
  <c r="BA93" i="6"/>
  <c r="AZ128" i="6"/>
  <c r="AZ101" i="6"/>
  <c r="AZ83" i="6"/>
  <c r="BA52" i="6"/>
  <c r="BD25" i="6"/>
  <c r="BD126" i="6"/>
  <c r="BD122" i="6"/>
  <c r="BD41" i="6"/>
  <c r="BD105" i="6"/>
  <c r="BD80" i="6"/>
  <c r="BD23" i="6"/>
  <c r="BD145" i="6"/>
  <c r="BD49" i="6"/>
  <c r="BD125" i="6"/>
  <c r="AZ75" i="6"/>
  <c r="BD70" i="6"/>
  <c r="BD89" i="6"/>
  <c r="BD28" i="6"/>
  <c r="AZ147" i="6"/>
  <c r="BA101" i="6"/>
  <c r="BC141" i="6"/>
  <c r="AZ52" i="6"/>
  <c r="BD79" i="6"/>
  <c r="BD91" i="6"/>
  <c r="BD30" i="6"/>
  <c r="BD139" i="6"/>
  <c r="AW145" i="6"/>
  <c r="AW144" i="6"/>
  <c r="AW17" i="6"/>
  <c r="AU17" i="6"/>
  <c r="AT17" i="6"/>
  <c r="J65" i="6"/>
  <c r="AT141" i="6"/>
  <c r="AW141" i="6"/>
  <c r="AU141" i="6"/>
  <c r="AW63" i="6"/>
  <c r="AT63" i="6"/>
  <c r="AX133" i="4"/>
  <c r="AU135" i="4"/>
  <c r="AI19" i="4"/>
  <c r="AI45" i="4" s="1"/>
  <c r="AI151" i="4" s="1"/>
  <c r="AY139" i="5"/>
  <c r="AY72" i="5"/>
  <c r="AW108" i="4"/>
  <c r="AX91" i="4"/>
  <c r="AY122" i="5"/>
  <c r="AY90" i="5"/>
  <c r="AY79" i="5"/>
  <c r="AY71" i="5"/>
  <c r="AX125" i="4"/>
  <c r="AX80" i="4"/>
  <c r="AU75" i="4"/>
  <c r="AU43" i="4"/>
  <c r="AX98" i="4"/>
  <c r="AF10" i="4"/>
  <c r="AF10" i="6" s="1"/>
  <c r="AF114" i="6"/>
  <c r="AF118" i="6" s="1"/>
  <c r="AF149" i="6" s="1"/>
  <c r="AW83" i="4"/>
  <c r="AT75" i="4"/>
  <c r="AY123" i="5"/>
  <c r="AY125" i="5"/>
  <c r="AY97" i="5"/>
  <c r="AY91" i="5"/>
  <c r="AY70" i="5"/>
  <c r="AX122" i="4"/>
  <c r="AU108" i="4"/>
  <c r="AX106" i="4"/>
  <c r="AX69" i="4"/>
  <c r="AW135" i="4"/>
  <c r="AW101" i="4"/>
  <c r="AB19" i="4"/>
  <c r="AB45" i="4" s="1"/>
  <c r="AB151" i="4" s="1"/>
  <c r="AY131" i="5"/>
  <c r="AX25" i="4"/>
  <c r="AY104" i="5"/>
  <c r="AY16" i="5"/>
  <c r="AY14" i="5"/>
  <c r="AY12" i="5"/>
  <c r="AY26" i="5"/>
  <c r="AY23" i="5"/>
  <c r="J114" i="6"/>
  <c r="J118" i="6" s="1"/>
  <c r="J149" i="6" s="1"/>
  <c r="J118" i="4"/>
  <c r="J149" i="4" s="1"/>
  <c r="J10" i="4" s="1"/>
  <c r="J19" i="4" s="1"/>
  <c r="J45" i="4" s="1"/>
  <c r="J151" i="4" s="1"/>
  <c r="K118" i="4"/>
  <c r="K149" i="4" s="1"/>
  <c r="K10" i="4" s="1"/>
  <c r="K19" i="4" s="1"/>
  <c r="K45" i="4" s="1"/>
  <c r="K151" i="4" s="1"/>
  <c r="K114" i="6"/>
  <c r="K118" i="6" s="1"/>
  <c r="K149" i="6" s="1"/>
  <c r="N114" i="6"/>
  <c r="N118" i="6" s="1"/>
  <c r="N149" i="6" s="1"/>
  <c r="N118" i="4"/>
  <c r="N149" i="4" s="1"/>
  <c r="N10" i="4" s="1"/>
  <c r="N19" i="4" s="1"/>
  <c r="N45" i="4" s="1"/>
  <c r="N151" i="4" s="1"/>
  <c r="N37" i="5" s="1"/>
  <c r="E118" i="4"/>
  <c r="E114" i="6"/>
  <c r="AT147" i="4"/>
  <c r="AX55" i="4"/>
  <c r="AX29" i="4"/>
  <c r="I118" i="4"/>
  <c r="I149" i="4" s="1"/>
  <c r="I10" i="4" s="1"/>
  <c r="AX124" i="4"/>
  <c r="AQ118" i="4"/>
  <c r="AQ149" i="4" s="1"/>
  <c r="AQ10" i="4" s="1"/>
  <c r="AX41" i="4"/>
  <c r="AX78" i="4"/>
  <c r="T85" i="6"/>
  <c r="E85" i="6"/>
  <c r="O65" i="6"/>
  <c r="N85" i="6"/>
  <c r="E65" i="6"/>
  <c r="K65" i="6"/>
  <c r="E110" i="6"/>
  <c r="N65" i="6"/>
  <c r="J85" i="6"/>
  <c r="T110" i="6"/>
  <c r="N110" i="6"/>
  <c r="I85" i="6"/>
  <c r="O85" i="6"/>
  <c r="AX132" i="4"/>
  <c r="AX123" i="4"/>
  <c r="O110" i="6"/>
  <c r="O118" i="4"/>
  <c r="AX97" i="4"/>
  <c r="AT101" i="4"/>
  <c r="AX96" i="4"/>
  <c r="U114" i="6"/>
  <c r="U118" i="6" s="1"/>
  <c r="U149" i="6" s="1"/>
  <c r="T118" i="4"/>
  <c r="T149" i="4" s="1"/>
  <c r="T10" i="4" s="1"/>
  <c r="T19" i="4" s="1"/>
  <c r="T45" i="4" s="1"/>
  <c r="T151" i="4" s="1"/>
  <c r="T114" i="6"/>
  <c r="AX70" i="4"/>
  <c r="AX26" i="4"/>
  <c r="U85" i="6"/>
  <c r="U110" i="6"/>
  <c r="I110" i="6"/>
  <c r="AY80" i="5"/>
  <c r="AY13" i="5"/>
  <c r="AW75" i="4"/>
  <c r="AU32" i="4"/>
  <c r="AX23" i="4"/>
  <c r="AY73" i="5"/>
  <c r="AY126" i="5"/>
  <c r="AR128" i="6"/>
  <c r="AY124" i="5"/>
  <c r="K110" i="6"/>
  <c r="K85" i="6"/>
  <c r="AX81" i="4"/>
  <c r="AX139" i="4"/>
  <c r="AX126" i="4"/>
  <c r="AW128" i="4"/>
  <c r="J110" i="6"/>
  <c r="AX22" i="4"/>
  <c r="AR135" i="6"/>
  <c r="AY106" i="5"/>
  <c r="AS58" i="5"/>
  <c r="AS65" i="5" s="1"/>
  <c r="AY15" i="5"/>
  <c r="AT93" i="4"/>
  <c r="AY17" i="5"/>
  <c r="AW32" i="4"/>
  <c r="AR141" i="6"/>
  <c r="AR83" i="6"/>
  <c r="AR32" i="6"/>
  <c r="AR75" i="6"/>
  <c r="AR147" i="6"/>
  <c r="AR52" i="6"/>
  <c r="AR63" i="6"/>
  <c r="AR93" i="6"/>
  <c r="AR108" i="6"/>
  <c r="AY114" i="5"/>
  <c r="AY144" i="5"/>
  <c r="AY147" i="5" s="1"/>
  <c r="AY138" i="5"/>
  <c r="AY50" i="5"/>
  <c r="AY96" i="5"/>
  <c r="AS110" i="5"/>
  <c r="AY105" i="5"/>
  <c r="AY55" i="5"/>
  <c r="AY41" i="5"/>
  <c r="AY69" i="5"/>
  <c r="AY61" i="5"/>
  <c r="AY63" i="5" s="1"/>
  <c r="AY22" i="5"/>
  <c r="AY121" i="5"/>
  <c r="AY89" i="5"/>
  <c r="AS85" i="5"/>
  <c r="AY78" i="5"/>
  <c r="AT43" i="4"/>
  <c r="AX40" i="4"/>
  <c r="AT52" i="4"/>
  <c r="AT65" i="4" s="1"/>
  <c r="AX49" i="4"/>
  <c r="AT135" i="4"/>
  <c r="AX131" i="4"/>
  <c r="AT108" i="4"/>
  <c r="AX104" i="4"/>
  <c r="AT83" i="4"/>
  <c r="AX99" i="4"/>
  <c r="AX16" i="4"/>
  <c r="AT128" i="4"/>
  <c r="AX116" i="4"/>
  <c r="AU83" i="4"/>
  <c r="AX89" i="4"/>
  <c r="AX61" i="4"/>
  <c r="AX63" i="4" s="1"/>
  <c r="AU128" i="4"/>
  <c r="AX72" i="4"/>
  <c r="AX30" i="4"/>
  <c r="AR85" i="4"/>
  <c r="AX121" i="4"/>
  <c r="AU101" i="4"/>
  <c r="AX115" i="4"/>
  <c r="AX24" i="4"/>
  <c r="AX35" i="4"/>
  <c r="AX37" i="4" s="1"/>
  <c r="AT37" i="4"/>
  <c r="AT32" i="4"/>
  <c r="AX138" i="4"/>
  <c r="AV147" i="6" l="1"/>
  <c r="AV52" i="6"/>
  <c r="AV108" i="6"/>
  <c r="AV97" i="6"/>
  <c r="AV101" i="6" s="1"/>
  <c r="AT97" i="6"/>
  <c r="AU97" i="6"/>
  <c r="AW97" i="6"/>
  <c r="AV90" i="6"/>
  <c r="AU90" i="6"/>
  <c r="AW90" i="6"/>
  <c r="AT90" i="6"/>
  <c r="AV93" i="6"/>
  <c r="AV83" i="6"/>
  <c r="AV85" i="6" s="1"/>
  <c r="AU55" i="6"/>
  <c r="AW55" i="6"/>
  <c r="AV55" i="6"/>
  <c r="AT55" i="6"/>
  <c r="AU58" i="5"/>
  <c r="AU65" i="5" s="1"/>
  <c r="AV32" i="6"/>
  <c r="AV56" i="6"/>
  <c r="AT56" i="6"/>
  <c r="AU56" i="6"/>
  <c r="AW56" i="6"/>
  <c r="BD55" i="6"/>
  <c r="AW115" i="5"/>
  <c r="AU115" i="5"/>
  <c r="AV115" i="5"/>
  <c r="AX115" i="5"/>
  <c r="AW118" i="5"/>
  <c r="AW149" i="5" s="1"/>
  <c r="AC149" i="5"/>
  <c r="BC149" i="5" s="1"/>
  <c r="AW85" i="5"/>
  <c r="AY135" i="5"/>
  <c r="AV85" i="4"/>
  <c r="AX52" i="4"/>
  <c r="AX55" i="6"/>
  <c r="AR58" i="6"/>
  <c r="AR65" i="6" s="1"/>
  <c r="AD11" i="6"/>
  <c r="AD19" i="6" s="1"/>
  <c r="AD45" i="6" s="1"/>
  <c r="AD151" i="6" s="1"/>
  <c r="AZ58" i="6"/>
  <c r="AH37" i="5"/>
  <c r="AH19" i="5" s="1"/>
  <c r="AH45" i="5" s="1"/>
  <c r="AH151" i="5" s="1"/>
  <c r="E77" i="2" s="1"/>
  <c r="AK35" i="6"/>
  <c r="AK37" i="6" s="1"/>
  <c r="AX90" i="4"/>
  <c r="N10" i="6"/>
  <c r="AR114" i="4"/>
  <c r="BK128" i="6"/>
  <c r="BB110" i="4"/>
  <c r="BD110" i="4" s="1"/>
  <c r="BK83" i="6"/>
  <c r="AX27" i="6"/>
  <c r="AU93" i="6"/>
  <c r="BF58" i="6"/>
  <c r="AW101" i="6"/>
  <c r="AR116" i="6"/>
  <c r="BG110" i="4"/>
  <c r="BK110" i="4" s="1"/>
  <c r="BA118" i="4"/>
  <c r="X35" i="6"/>
  <c r="X37" i="6" s="1"/>
  <c r="AU85" i="5"/>
  <c r="BK141" i="6"/>
  <c r="BK63" i="6"/>
  <c r="BK52" i="6"/>
  <c r="BK32" i="6"/>
  <c r="BK85" i="4"/>
  <c r="BD63" i="6"/>
  <c r="AE37" i="5"/>
  <c r="AE19" i="5" s="1"/>
  <c r="AE45" i="5" s="1"/>
  <c r="AE151" i="5" s="1"/>
  <c r="E66" i="2" s="1"/>
  <c r="BK75" i="6"/>
  <c r="BD135" i="6"/>
  <c r="BK93" i="6"/>
  <c r="BK147" i="6"/>
  <c r="BF114" i="6"/>
  <c r="BB85" i="6"/>
  <c r="BK135" i="6"/>
  <c r="O118" i="6"/>
  <c r="O149" i="6" s="1"/>
  <c r="AC65" i="6"/>
  <c r="BB58" i="6"/>
  <c r="BD58" i="6" s="1"/>
  <c r="BG58" i="6"/>
  <c r="O149" i="5"/>
  <c r="BB118" i="5"/>
  <c r="BA149" i="5"/>
  <c r="AA37" i="5"/>
  <c r="AA11" i="6" s="1"/>
  <c r="AA19" i="6" s="1"/>
  <c r="AA45" i="6" s="1"/>
  <c r="AA151" i="6" s="1"/>
  <c r="BK108" i="6"/>
  <c r="BJ85" i="6"/>
  <c r="BF65" i="6"/>
  <c r="BF58" i="5"/>
  <c r="BF110" i="5"/>
  <c r="BC65" i="5"/>
  <c r="BF65" i="5" s="1"/>
  <c r="BF115" i="6"/>
  <c r="AZ115" i="6"/>
  <c r="BA115" i="6"/>
  <c r="BJ115" i="6"/>
  <c r="AY141" i="5"/>
  <c r="AY52" i="5"/>
  <c r="BC118" i="5"/>
  <c r="BF115" i="5"/>
  <c r="E149" i="4"/>
  <c r="BF118" i="4"/>
  <c r="AZ118" i="4"/>
  <c r="BC149" i="4"/>
  <c r="AK10" i="4"/>
  <c r="Z149" i="4"/>
  <c r="T37" i="5"/>
  <c r="T19" i="5" s="1"/>
  <c r="T45" i="5" s="1"/>
  <c r="T151" i="5" s="1"/>
  <c r="E43" i="2" s="1"/>
  <c r="BB101" i="6"/>
  <c r="BD101" i="6" s="1"/>
  <c r="BG101" i="6"/>
  <c r="BK101" i="6" s="1"/>
  <c r="BA65" i="6"/>
  <c r="BJ65" i="6"/>
  <c r="AB37" i="5"/>
  <c r="AB11" i="6" s="1"/>
  <c r="AB19" i="6" s="1"/>
  <c r="BC118" i="4"/>
  <c r="BG114" i="4"/>
  <c r="BK114" i="4" s="1"/>
  <c r="BK65" i="4"/>
  <c r="BC110" i="6"/>
  <c r="BD32" i="6"/>
  <c r="BD65" i="4"/>
  <c r="O149" i="4"/>
  <c r="BA149" i="4" s="1"/>
  <c r="BJ118" i="4"/>
  <c r="AG114" i="6"/>
  <c r="AG118" i="6" s="1"/>
  <c r="AG149" i="6" s="1"/>
  <c r="AG118" i="4"/>
  <c r="AG149" i="4" s="1"/>
  <c r="AG10" i="4" s="1"/>
  <c r="BF116" i="6"/>
  <c r="BK116" i="6" s="1"/>
  <c r="AZ116" i="6"/>
  <c r="BD116" i="6" s="1"/>
  <c r="BF85" i="6"/>
  <c r="BJ110" i="6"/>
  <c r="BF110" i="6"/>
  <c r="AC110" i="6"/>
  <c r="BB110" i="6" s="1"/>
  <c r="BJ114" i="6"/>
  <c r="BD85" i="4"/>
  <c r="AR101" i="6"/>
  <c r="AR110" i="6" s="1"/>
  <c r="AU52" i="6"/>
  <c r="BD128" i="6"/>
  <c r="AW52" i="6"/>
  <c r="AX97" i="6"/>
  <c r="AU65" i="4"/>
  <c r="AX118" i="5"/>
  <c r="AX149" i="5" s="1"/>
  <c r="AS118" i="5"/>
  <c r="AS149" i="5" s="1"/>
  <c r="BB115" i="6"/>
  <c r="AR115" i="6"/>
  <c r="AX85" i="5"/>
  <c r="AV118" i="5"/>
  <c r="AV149" i="5" s="1"/>
  <c r="BB114" i="4"/>
  <c r="BD114" i="4" s="1"/>
  <c r="AC114" i="6"/>
  <c r="AC118" i="4"/>
  <c r="BC65" i="6"/>
  <c r="BD52" i="6"/>
  <c r="BD108" i="6"/>
  <c r="AY101" i="5"/>
  <c r="AV110" i="5"/>
  <c r="AU110" i="5"/>
  <c r="AX110" i="5"/>
  <c r="AV85" i="5"/>
  <c r="BA114" i="6"/>
  <c r="BC85" i="6"/>
  <c r="AX58" i="4"/>
  <c r="AX147" i="4"/>
  <c r="AX99" i="6"/>
  <c r="BD147" i="6"/>
  <c r="BD83" i="6"/>
  <c r="BA85" i="6"/>
  <c r="BD75" i="6"/>
  <c r="AT108" i="6"/>
  <c r="AU101" i="6"/>
  <c r="AX98" i="6"/>
  <c r="AT52" i="6"/>
  <c r="AT128" i="6"/>
  <c r="AW83" i="6"/>
  <c r="AW135" i="6"/>
  <c r="BA110" i="6"/>
  <c r="AU147" i="6"/>
  <c r="AU83" i="6"/>
  <c r="BC114" i="6"/>
  <c r="E118" i="6"/>
  <c r="BF118" i="6" s="1"/>
  <c r="AZ114" i="6"/>
  <c r="Z149" i="6"/>
  <c r="AZ85" i="6"/>
  <c r="AZ110" i="6"/>
  <c r="AZ65" i="6"/>
  <c r="BD93" i="6"/>
  <c r="BD141" i="6"/>
  <c r="AT32" i="6"/>
  <c r="AW108" i="6"/>
  <c r="AU135" i="6"/>
  <c r="AW128" i="6"/>
  <c r="AW93" i="6"/>
  <c r="AT135" i="6"/>
  <c r="AW32" i="6"/>
  <c r="AU128" i="6"/>
  <c r="AT83" i="6"/>
  <c r="AU58" i="6"/>
  <c r="AW58" i="6"/>
  <c r="AU108" i="6"/>
  <c r="AT75" i="6"/>
  <c r="AT85" i="6" s="1"/>
  <c r="AT93" i="6"/>
  <c r="AT147" i="6"/>
  <c r="AU32" i="6"/>
  <c r="AW147" i="6"/>
  <c r="AW75" i="6"/>
  <c r="AU75" i="6"/>
  <c r="AX43" i="4"/>
  <c r="AJ19" i="5"/>
  <c r="AJ45" i="5" s="1"/>
  <c r="AJ151" i="5" s="1"/>
  <c r="E79" i="2" s="1"/>
  <c r="AK11" i="6"/>
  <c r="AK19" i="6" s="1"/>
  <c r="AU85" i="4"/>
  <c r="AT85" i="4"/>
  <c r="AF19" i="4"/>
  <c r="AF45" i="4" s="1"/>
  <c r="AF151" i="4" s="1"/>
  <c r="AW110" i="4"/>
  <c r="AW85" i="4"/>
  <c r="AX83" i="4"/>
  <c r="AU110" i="4"/>
  <c r="AY93" i="5"/>
  <c r="AX108" i="4"/>
  <c r="AY56" i="5"/>
  <c r="AY58" i="5" s="1"/>
  <c r="AY65" i="5" s="1"/>
  <c r="AY116" i="5"/>
  <c r="AX125" i="6"/>
  <c r="AY32" i="5"/>
  <c r="AQ19" i="4"/>
  <c r="AQ45" i="4" s="1"/>
  <c r="AQ151" i="4" s="1"/>
  <c r="I19" i="4"/>
  <c r="I45" i="4" s="1"/>
  <c r="I151" i="4" s="1"/>
  <c r="I10" i="6"/>
  <c r="AX75" i="4"/>
  <c r="AX101" i="4"/>
  <c r="J10" i="6"/>
  <c r="J37" i="5"/>
  <c r="J19" i="5" s="1"/>
  <c r="J45" i="5" s="1"/>
  <c r="J151" i="5" s="1"/>
  <c r="E21" i="2" s="1"/>
  <c r="AX133" i="6"/>
  <c r="AX30" i="6"/>
  <c r="AX126" i="6"/>
  <c r="AX29" i="6"/>
  <c r="AX50" i="6"/>
  <c r="AX25" i="6"/>
  <c r="AX145" i="6"/>
  <c r="AX121" i="6"/>
  <c r="AX24" i="6"/>
  <c r="N35" i="6"/>
  <c r="N37" i="6" s="1"/>
  <c r="AX16" i="6"/>
  <c r="AX23" i="6"/>
  <c r="AX132" i="6"/>
  <c r="AX15" i="6"/>
  <c r="AX79" i="6"/>
  <c r="AX139" i="6"/>
  <c r="AX141" i="4"/>
  <c r="AX135" i="4"/>
  <c r="AX131" i="6"/>
  <c r="AX124" i="6"/>
  <c r="AX96" i="6"/>
  <c r="U10" i="6"/>
  <c r="T10" i="6"/>
  <c r="T118" i="6"/>
  <c r="T149" i="6" s="1"/>
  <c r="AT110" i="4"/>
  <c r="AX26" i="6"/>
  <c r="AX13" i="6"/>
  <c r="AX80" i="6"/>
  <c r="AX81" i="6"/>
  <c r="AX122" i="6"/>
  <c r="AX71" i="6"/>
  <c r="AY83" i="5"/>
  <c r="AY75" i="5"/>
  <c r="AX73" i="6"/>
  <c r="AX17" i="6"/>
  <c r="K10" i="6"/>
  <c r="K37" i="5"/>
  <c r="K19" i="5" s="1"/>
  <c r="K45" i="5" s="1"/>
  <c r="K151" i="5" s="1"/>
  <c r="E24" i="2" s="1"/>
  <c r="AX91" i="6"/>
  <c r="AX32" i="4"/>
  <c r="AX12" i="6"/>
  <c r="AY128" i="5"/>
  <c r="AX128" i="4"/>
  <c r="N19" i="5"/>
  <c r="N45" i="5" s="1"/>
  <c r="N151" i="5" s="1"/>
  <c r="E27" i="2" s="1"/>
  <c r="N11" i="6"/>
  <c r="AY108" i="5"/>
  <c r="AX70" i="6"/>
  <c r="AX49" i="6"/>
  <c r="AX22" i="6"/>
  <c r="AX28" i="6"/>
  <c r="AX72" i="6"/>
  <c r="AX14" i="6"/>
  <c r="AX89" i="6"/>
  <c r="AX69" i="6"/>
  <c r="AX78" i="6"/>
  <c r="AX41" i="6"/>
  <c r="AX61" i="6"/>
  <c r="AX63" i="6" s="1"/>
  <c r="AX138" i="6"/>
  <c r="AX144" i="6"/>
  <c r="AX123" i="6"/>
  <c r="AR85" i="6"/>
  <c r="AX93" i="4"/>
  <c r="BF118" i="5" l="1"/>
  <c r="AV115" i="6"/>
  <c r="AT115" i="6"/>
  <c r="AU115" i="6"/>
  <c r="AW115" i="6"/>
  <c r="AV110" i="6"/>
  <c r="AK45" i="6"/>
  <c r="AK151" i="6" s="1"/>
  <c r="AV58" i="6"/>
  <c r="AV65" i="6" s="1"/>
  <c r="AI37" i="5"/>
  <c r="AJ11" i="6" s="1"/>
  <c r="AJ19" i="6" s="1"/>
  <c r="AI35" i="6"/>
  <c r="AI37" i="6" s="1"/>
  <c r="AQ37" i="5"/>
  <c r="AQ19" i="5" s="1"/>
  <c r="D95" i="2"/>
  <c r="AV116" i="6"/>
  <c r="AU116" i="6"/>
  <c r="AW116" i="6"/>
  <c r="AT116" i="6"/>
  <c r="AX90" i="6"/>
  <c r="AX93" i="6" s="1"/>
  <c r="AV114" i="4"/>
  <c r="AV118" i="4" s="1"/>
  <c r="AV149" i="4" s="1"/>
  <c r="AT114" i="4"/>
  <c r="AT118" i="4" s="1"/>
  <c r="AT149" i="4" s="1"/>
  <c r="AW114" i="4"/>
  <c r="AU114" i="4"/>
  <c r="AU118" i="4" s="1"/>
  <c r="AU149" i="4" s="1"/>
  <c r="AX65" i="4"/>
  <c r="AW118" i="4"/>
  <c r="AW149" i="4" s="1"/>
  <c r="AH11" i="6"/>
  <c r="AH19" i="6" s="1"/>
  <c r="AH45" i="6" s="1"/>
  <c r="AH151" i="6" s="1"/>
  <c r="T35" i="6"/>
  <c r="T37" i="6" s="1"/>
  <c r="AX56" i="6"/>
  <c r="AX58" i="6" s="1"/>
  <c r="N19" i="6"/>
  <c r="N45" i="6" s="1"/>
  <c r="N151" i="6" s="1"/>
  <c r="T11" i="6"/>
  <c r="T19" i="6" s="1"/>
  <c r="AR118" i="4"/>
  <c r="AR149" i="4" s="1"/>
  <c r="X37" i="5"/>
  <c r="X11" i="6" s="1"/>
  <c r="X19" i="6" s="1"/>
  <c r="X45" i="6" s="1"/>
  <c r="X151" i="6" s="1"/>
  <c r="AJ35" i="6"/>
  <c r="AJ37" i="6" s="1"/>
  <c r="AE11" i="6"/>
  <c r="AE19" i="6" s="1"/>
  <c r="AE45" i="6" s="1"/>
  <c r="AE151" i="6" s="1"/>
  <c r="AT58" i="6"/>
  <c r="AT65" i="6" s="1"/>
  <c r="AA19" i="5"/>
  <c r="AA45" i="5" s="1"/>
  <c r="AA151" i="5" s="1"/>
  <c r="E60" i="2" s="1"/>
  <c r="BK58" i="6"/>
  <c r="BA149" i="6"/>
  <c r="AU65" i="6"/>
  <c r="AY115" i="5"/>
  <c r="AY118" i="5" s="1"/>
  <c r="AY149" i="5" s="1"/>
  <c r="BG118" i="4"/>
  <c r="BK118" i="4" s="1"/>
  <c r="AB35" i="6"/>
  <c r="AB37" i="6" s="1"/>
  <c r="AB45" i="6" s="1"/>
  <c r="AB151" i="6" s="1"/>
  <c r="BK115" i="6"/>
  <c r="BK85" i="6"/>
  <c r="AT101" i="6"/>
  <c r="AT110" i="6" s="1"/>
  <c r="BB149" i="5"/>
  <c r="BG65" i="6"/>
  <c r="BK65" i="6" s="1"/>
  <c r="BB65" i="6"/>
  <c r="BD65" i="6" s="1"/>
  <c r="AU118" i="5"/>
  <c r="AU149" i="5" s="1"/>
  <c r="AW65" i="6"/>
  <c r="BD115" i="6"/>
  <c r="Z10" i="4"/>
  <c r="AF37" i="5"/>
  <c r="AF11" i="6" s="1"/>
  <c r="AF19" i="6" s="1"/>
  <c r="AG19" i="4"/>
  <c r="AG45" i="4" s="1"/>
  <c r="AG151" i="4" s="1"/>
  <c r="AG10" i="6"/>
  <c r="AC118" i="6"/>
  <c r="BB118" i="6" s="1"/>
  <c r="BG114" i="6"/>
  <c r="BK114" i="6" s="1"/>
  <c r="O10" i="4"/>
  <c r="BA10" i="4" s="1"/>
  <c r="BJ149" i="4"/>
  <c r="AK19" i="4"/>
  <c r="BC10" i="4"/>
  <c r="AL10" i="6"/>
  <c r="BC10" i="6" s="1"/>
  <c r="E10" i="4"/>
  <c r="BF149" i="4"/>
  <c r="AZ149" i="4"/>
  <c r="AB19" i="5"/>
  <c r="AB45" i="5" s="1"/>
  <c r="AB151" i="5" s="1"/>
  <c r="E61" i="2" s="1"/>
  <c r="BG110" i="6"/>
  <c r="BK110" i="6" s="1"/>
  <c r="AR114" i="6"/>
  <c r="BJ118" i="6"/>
  <c r="BJ149" i="6"/>
  <c r="AC149" i="4"/>
  <c r="BG149" i="4" s="1"/>
  <c r="BB118" i="4"/>
  <c r="BD118" i="4" s="1"/>
  <c r="BB114" i="6"/>
  <c r="BD114" i="6" s="1"/>
  <c r="Y11" i="6"/>
  <c r="Y19" i="6" s="1"/>
  <c r="Y35" i="6"/>
  <c r="Y37" i="6" s="1"/>
  <c r="BD110" i="6"/>
  <c r="AW85" i="6"/>
  <c r="BD85" i="6"/>
  <c r="AU110" i="6"/>
  <c r="AU85" i="6"/>
  <c r="BC118" i="6"/>
  <c r="BC149" i="6"/>
  <c r="E149" i="6"/>
  <c r="AZ118" i="6"/>
  <c r="BA118" i="6"/>
  <c r="AW110" i="6"/>
  <c r="AY110" i="5"/>
  <c r="AX85" i="4"/>
  <c r="AY85" i="5"/>
  <c r="AX110" i="4"/>
  <c r="J11" i="6"/>
  <c r="J19" i="6" s="1"/>
  <c r="J35" i="6"/>
  <c r="J37" i="6" s="1"/>
  <c r="AX52" i="6"/>
  <c r="AX135" i="6"/>
  <c r="AX147" i="6"/>
  <c r="AX141" i="6"/>
  <c r="AX128" i="6"/>
  <c r="AX101" i="6"/>
  <c r="AX108" i="6"/>
  <c r="AX83" i="6"/>
  <c r="K11" i="6"/>
  <c r="K19" i="6" s="1"/>
  <c r="K35" i="6"/>
  <c r="K37" i="6" s="1"/>
  <c r="AX75" i="6"/>
  <c r="AX32" i="6"/>
  <c r="AV114" i="6" l="1"/>
  <c r="AV118" i="6" s="1"/>
  <c r="AV149" i="6" s="1"/>
  <c r="AT114" i="6"/>
  <c r="AU114" i="6"/>
  <c r="AW114" i="6"/>
  <c r="X19" i="5"/>
  <c r="X45" i="5" s="1"/>
  <c r="X151" i="5" s="1"/>
  <c r="E51" i="2" s="1"/>
  <c r="AI19" i="5"/>
  <c r="AI45" i="5" s="1"/>
  <c r="AI151" i="5" s="1"/>
  <c r="E78" i="2" s="1"/>
  <c r="AI11" i="6"/>
  <c r="AI19" i="6" s="1"/>
  <c r="AI45" i="6" s="1"/>
  <c r="AI151" i="6" s="1"/>
  <c r="AX114" i="4"/>
  <c r="AX118" i="4" s="1"/>
  <c r="AX149" i="4" s="1"/>
  <c r="T45" i="6"/>
  <c r="T151" i="6" s="1"/>
  <c r="AJ45" i="6"/>
  <c r="AJ151" i="6" s="1"/>
  <c r="AX116" i="6"/>
  <c r="AF35" i="6"/>
  <c r="AF37" i="6" s="1"/>
  <c r="AF45" i="6" s="1"/>
  <c r="AF151" i="6" s="1"/>
  <c r="AW118" i="6"/>
  <c r="AW149" i="6" s="1"/>
  <c r="AR118" i="6"/>
  <c r="AR149" i="6" s="1"/>
  <c r="AT118" i="6"/>
  <c r="AT149" i="6" s="1"/>
  <c r="Z10" i="6"/>
  <c r="Z19" i="4"/>
  <c r="AK45" i="4"/>
  <c r="BC19" i="4"/>
  <c r="AC149" i="6"/>
  <c r="BG118" i="6"/>
  <c r="BK118" i="6" s="1"/>
  <c r="O19" i="4"/>
  <c r="BA19" i="4" s="1"/>
  <c r="BJ10" i="4"/>
  <c r="O10" i="6"/>
  <c r="BK149" i="4"/>
  <c r="BF10" i="4"/>
  <c r="AZ10" i="4"/>
  <c r="E10" i="6"/>
  <c r="E19" i="4"/>
  <c r="AZ149" i="6"/>
  <c r="BF149" i="6"/>
  <c r="AF19" i="5"/>
  <c r="AF45" i="5" s="1"/>
  <c r="AF151" i="5" s="1"/>
  <c r="E70" i="2" s="1"/>
  <c r="AU118" i="6"/>
  <c r="AU149" i="6" s="1"/>
  <c r="AX115" i="6"/>
  <c r="AC10" i="4"/>
  <c r="BG10" i="4" s="1"/>
  <c r="BB149" i="4"/>
  <c r="BD149" i="4" s="1"/>
  <c r="Y45" i="6"/>
  <c r="Y151" i="6" s="1"/>
  <c r="BD118" i="6"/>
  <c r="J45" i="6"/>
  <c r="J151" i="6" s="1"/>
  <c r="AX65" i="6"/>
  <c r="AX110" i="6"/>
  <c r="AX85" i="6"/>
  <c r="K45" i="6"/>
  <c r="K151" i="6" s="1"/>
  <c r="AX114" i="6" l="1"/>
  <c r="AX118" i="6" s="1"/>
  <c r="AX149" i="6" s="1"/>
  <c r="E45" i="4"/>
  <c r="BF19" i="4"/>
  <c r="AZ19" i="4"/>
  <c r="BJ10" i="6"/>
  <c r="BA10" i="6"/>
  <c r="BB149" i="6"/>
  <c r="BD149" i="6" s="1"/>
  <c r="BG149" i="6"/>
  <c r="BK149" i="6" s="1"/>
  <c r="AG35" i="6"/>
  <c r="AG37" i="6" s="1"/>
  <c r="AG37" i="5"/>
  <c r="Z45" i="4"/>
  <c r="BK10" i="4"/>
  <c r="BF10" i="6"/>
  <c r="AZ10" i="6"/>
  <c r="O45" i="4"/>
  <c r="BA45" i="4" s="1"/>
  <c r="BJ19" i="4"/>
  <c r="AK151" i="4"/>
  <c r="D84" i="2" s="1"/>
  <c r="D83" i="2" s="1"/>
  <c r="D82" i="2" s="1"/>
  <c r="BC45" i="4"/>
  <c r="AQ45" i="5"/>
  <c r="AC10" i="6"/>
  <c r="BG10" i="6" s="1"/>
  <c r="BB10" i="4"/>
  <c r="BD10" i="4" s="1"/>
  <c r="AR10" i="4"/>
  <c r="AC19" i="4"/>
  <c r="BG19" i="4" s="1"/>
  <c r="B46" i="3"/>
  <c r="B45" i="3"/>
  <c r="E49" i="2"/>
  <c r="D49" i="2"/>
  <c r="E53" i="2"/>
  <c r="D53" i="2"/>
  <c r="F54" i="2"/>
  <c r="F77" i="2"/>
  <c r="F16" i="2"/>
  <c r="F15" i="2"/>
  <c r="F21" i="2"/>
  <c r="F27" i="2"/>
  <c r="F26" i="2"/>
  <c r="F25" i="2"/>
  <c r="F24" i="2"/>
  <c r="F39" i="2"/>
  <c r="F38" i="2"/>
  <c r="F37" i="2"/>
  <c r="F47" i="2"/>
  <c r="F51" i="2"/>
  <c r="F50" i="2"/>
  <c r="O20" i="2"/>
  <c r="O19" i="2"/>
  <c r="F61" i="2"/>
  <c r="F60" i="2"/>
  <c r="F67" i="2"/>
  <c r="F66" i="2"/>
  <c r="F65" i="2"/>
  <c r="F70" i="2"/>
  <c r="F96" i="2"/>
  <c r="F94" i="2"/>
  <c r="F92" i="2"/>
  <c r="F91" i="2"/>
  <c r="F87" i="2"/>
  <c r="F86" i="2"/>
  <c r="F85" i="2"/>
  <c r="F80" i="2"/>
  <c r="F79" i="2"/>
  <c r="F78" i="2"/>
  <c r="B87" i="3"/>
  <c r="B86" i="3"/>
  <c r="B83" i="3"/>
  <c r="B79" i="3"/>
  <c r="B78" i="3"/>
  <c r="B77" i="3"/>
  <c r="B76" i="3"/>
  <c r="B71" i="3"/>
  <c r="B70" i="3"/>
  <c r="B65" i="3"/>
  <c r="B62" i="3"/>
  <c r="B58" i="3"/>
  <c r="B57" i="3"/>
  <c r="B43" i="3"/>
  <c r="B42" i="3"/>
  <c r="B39" i="3"/>
  <c r="B36" i="3"/>
  <c r="B31" i="3"/>
  <c r="B25" i="3"/>
  <c r="B24" i="3"/>
  <c r="B19" i="3"/>
  <c r="B18" i="3"/>
  <c r="B17" i="3"/>
  <c r="B16" i="3"/>
  <c r="B13" i="3"/>
  <c r="B12" i="3"/>
  <c r="B11" i="3"/>
  <c r="B8" i="3"/>
  <c r="B85" i="3"/>
  <c r="B82" i="3"/>
  <c r="B81" i="3"/>
  <c r="B75" i="3"/>
  <c r="B74" i="3"/>
  <c r="D93" i="2"/>
  <c r="E90" i="2"/>
  <c r="D90" i="2"/>
  <c r="E76" i="2"/>
  <c r="E75" i="2" s="1"/>
  <c r="D72" i="2"/>
  <c r="D69" i="2"/>
  <c r="D63" i="2"/>
  <c r="D45" i="2"/>
  <c r="E36" i="2"/>
  <c r="E35" i="2" s="1"/>
  <c r="D36" i="2"/>
  <c r="D35" i="2" s="1"/>
  <c r="D31" i="2"/>
  <c r="D30" i="2" s="1"/>
  <c r="E23" i="2"/>
  <c r="D23" i="2"/>
  <c r="D13" i="2"/>
  <c r="B55" i="3"/>
  <c r="B69" i="3"/>
  <c r="B68" i="3"/>
  <c r="B67" i="3"/>
  <c r="B64" i="3"/>
  <c r="B61" i="3"/>
  <c r="B60" i="3"/>
  <c r="B73" i="3"/>
  <c r="B56" i="3"/>
  <c r="B53" i="3"/>
  <c r="B52" i="3"/>
  <c r="B51" i="3"/>
  <c r="B50" i="3"/>
  <c r="B49" i="3"/>
  <c r="B41" i="3"/>
  <c r="B38" i="3"/>
  <c r="B37" i="3"/>
  <c r="B34" i="3"/>
  <c r="B35" i="3"/>
  <c r="B30" i="3"/>
  <c r="B29" i="3"/>
  <c r="B28" i="3"/>
  <c r="B21" i="3"/>
  <c r="B3" i="3"/>
  <c r="B7" i="3"/>
  <c r="B6" i="3"/>
  <c r="C31" i="2"/>
  <c r="B23" i="3" s="1"/>
  <c r="C41" i="2"/>
  <c r="B33" i="3" s="1"/>
  <c r="C35" i="2"/>
  <c r="B27" i="3" s="1"/>
  <c r="C30" i="2"/>
  <c r="B22" i="3" s="1"/>
  <c r="C23" i="2"/>
  <c r="B15" i="3" s="1"/>
  <c r="C18" i="2"/>
  <c r="B10" i="3" s="1"/>
  <c r="C13" i="2"/>
  <c r="B5" i="3" s="1"/>
  <c r="C12" i="2"/>
  <c r="B4" i="3" s="1"/>
  <c r="A48" i="1"/>
  <c r="A41" i="1"/>
  <c r="A33" i="1"/>
  <c r="A28" i="1"/>
  <c r="D89" i="2" l="1"/>
  <c r="D5" i="2" s="1"/>
  <c r="M5" i="2" s="1"/>
  <c r="AV10" i="4"/>
  <c r="AV19" i="4" s="1"/>
  <c r="AV45" i="4" s="1"/>
  <c r="AV151" i="4" s="1"/>
  <c r="AT10" i="4"/>
  <c r="AU10" i="4"/>
  <c r="AU19" i="4" s="1"/>
  <c r="AU45" i="4" s="1"/>
  <c r="AU151" i="4" s="1"/>
  <c r="AW10" i="4"/>
  <c r="AW19" i="4" s="1"/>
  <c r="AW45" i="4" s="1"/>
  <c r="AW151" i="4" s="1"/>
  <c r="F49" i="2"/>
  <c r="F53" i="2"/>
  <c r="Z151" i="4"/>
  <c r="O151" i="4"/>
  <c r="BJ45" i="4"/>
  <c r="BC151" i="4"/>
  <c r="AG19" i="5"/>
  <c r="AG45" i="5" s="1"/>
  <c r="AG151" i="5" s="1"/>
  <c r="E73" i="2" s="1"/>
  <c r="AG11" i="6"/>
  <c r="AG19" i="6" s="1"/>
  <c r="AG45" i="6" s="1"/>
  <c r="AG151" i="6" s="1"/>
  <c r="E151" i="4"/>
  <c r="BF45" i="4"/>
  <c r="AZ45" i="4"/>
  <c r="BK10" i="6"/>
  <c r="BK19" i="4"/>
  <c r="AR19" i="4"/>
  <c r="AR45" i="4" s="1"/>
  <c r="AR151" i="4" s="1"/>
  <c r="BB10" i="6"/>
  <c r="BD10" i="6" s="1"/>
  <c r="AR10" i="6"/>
  <c r="BB19" i="4"/>
  <c r="BD19" i="4" s="1"/>
  <c r="AC45" i="4"/>
  <c r="BG45" i="4" s="1"/>
  <c r="AQ151" i="5"/>
  <c r="E95" i="2" s="1"/>
  <c r="F23" i="2"/>
  <c r="F90" i="2"/>
  <c r="F36" i="2"/>
  <c r="F35" i="2" s="1"/>
  <c r="D76" i="2"/>
  <c r="D75" i="2" s="1"/>
  <c r="D68" i="2"/>
  <c r="F76" i="2"/>
  <c r="F75" i="2" s="1"/>
  <c r="D7" i="2"/>
  <c r="M7" i="2" s="1"/>
  <c r="F73" i="2" l="1"/>
  <c r="F72" i="2" s="1"/>
  <c r="E72" i="2"/>
  <c r="D81" i="2"/>
  <c r="Q81" i="2" s="1"/>
  <c r="E93" i="2"/>
  <c r="E89" i="2" s="1"/>
  <c r="E5" i="2" s="1"/>
  <c r="N5" i="2" s="1"/>
  <c r="F95" i="2"/>
  <c r="F93" i="2" s="1"/>
  <c r="F89" i="2" s="1"/>
  <c r="F5" i="2" s="1"/>
  <c r="O5" i="2" s="1"/>
  <c r="AV10" i="6"/>
  <c r="AT10" i="6"/>
  <c r="AU10" i="6"/>
  <c r="AW10" i="6"/>
  <c r="BA151" i="4"/>
  <c r="D18" i="2"/>
  <c r="D12" i="2" s="1"/>
  <c r="D11" i="2" s="1"/>
  <c r="BF151" i="4"/>
  <c r="AZ151" i="4"/>
  <c r="AK37" i="5"/>
  <c r="AL35" i="6"/>
  <c r="BD35" i="5"/>
  <c r="F69" i="2"/>
  <c r="E69" i="2"/>
  <c r="BJ151" i="4"/>
  <c r="M21" i="2" s="1"/>
  <c r="BK45" i="4"/>
  <c r="AT19" i="4"/>
  <c r="AT45" i="4" s="1"/>
  <c r="AT151" i="4" s="1"/>
  <c r="AX10" i="4"/>
  <c r="AX19" i="4" s="1"/>
  <c r="AX45" i="4" s="1"/>
  <c r="AX151" i="4" s="1"/>
  <c r="BB45" i="4"/>
  <c r="BD45" i="4" s="1"/>
  <c r="AC151" i="4"/>
  <c r="BG151" i="4" s="1"/>
  <c r="M18" i="2" s="1"/>
  <c r="D42" i="2"/>
  <c r="D41" i="2" s="1"/>
  <c r="D29" i="2" s="1"/>
  <c r="U37" i="5"/>
  <c r="U35" i="6"/>
  <c r="BB35" i="5" l="1"/>
  <c r="E68" i="2"/>
  <c r="F68" i="2"/>
  <c r="D3" i="2"/>
  <c r="M3" i="2" s="1"/>
  <c r="M14" i="2"/>
  <c r="H1" i="2"/>
  <c r="Q11" i="2"/>
  <c r="M15" i="2"/>
  <c r="Q29" i="2"/>
  <c r="BD37" i="5"/>
  <c r="Z35" i="6"/>
  <c r="Z37" i="5"/>
  <c r="O37" i="5"/>
  <c r="O35" i="6"/>
  <c r="BA35" i="6" s="1"/>
  <c r="AL37" i="6"/>
  <c r="BC37" i="6" s="1"/>
  <c r="BC35" i="6"/>
  <c r="BK151" i="4"/>
  <c r="M17" i="2"/>
  <c r="E37" i="5"/>
  <c r="E35" i="6"/>
  <c r="D58" i="2"/>
  <c r="D57" i="2" s="1"/>
  <c r="BB151" i="4"/>
  <c r="BD151" i="4" s="1"/>
  <c r="AX10" i="6"/>
  <c r="D8" i="2"/>
  <c r="Q8" i="2" s="1"/>
  <c r="U37" i="6"/>
  <c r="AS40" i="5"/>
  <c r="I40" i="6"/>
  <c r="BF40" i="6" s="1"/>
  <c r="BK40" i="6" s="1"/>
  <c r="I43" i="5"/>
  <c r="BB37" i="5" l="1"/>
  <c r="AV40" i="5"/>
  <c r="AV43" i="5" s="1"/>
  <c r="AX40" i="5"/>
  <c r="AW40" i="5"/>
  <c r="AW43" i="5" s="1"/>
  <c r="AU40" i="5"/>
  <c r="Q3" i="2"/>
  <c r="M8" i="2"/>
  <c r="BA43" i="5"/>
  <c r="BF43" i="5" s="1"/>
  <c r="AK19" i="5"/>
  <c r="AL11" i="6"/>
  <c r="BD11" i="5"/>
  <c r="E37" i="6"/>
  <c r="BJ35" i="6"/>
  <c r="O37" i="6"/>
  <c r="BJ37" i="6" s="1"/>
  <c r="Z37" i="6"/>
  <c r="D56" i="2"/>
  <c r="Q56" i="2" s="1"/>
  <c r="D4" i="2"/>
  <c r="AC35" i="6"/>
  <c r="BG35" i="6" s="1"/>
  <c r="BC35" i="5"/>
  <c r="AC37" i="5"/>
  <c r="AS43" i="5"/>
  <c r="AX43" i="5"/>
  <c r="AU43" i="5"/>
  <c r="U11" i="6"/>
  <c r="U19" i="5"/>
  <c r="I43" i="6"/>
  <c r="AZ40" i="6"/>
  <c r="BD40" i="6" s="1"/>
  <c r="AR40" i="6"/>
  <c r="BB11" i="5" l="1"/>
  <c r="AU40" i="6"/>
  <c r="AU43" i="6" s="1"/>
  <c r="AW40" i="6"/>
  <c r="AV40" i="6"/>
  <c r="AV43" i="6" s="1"/>
  <c r="AT40" i="6"/>
  <c r="I35" i="6"/>
  <c r="AZ35" i="6" s="1"/>
  <c r="I37" i="5"/>
  <c r="BA35" i="5"/>
  <c r="M4" i="2"/>
  <c r="Q4" i="2"/>
  <c r="E19" i="5"/>
  <c r="E11" i="6"/>
  <c r="AZ43" i="6"/>
  <c r="BD43" i="6" s="1"/>
  <c r="BF43" i="6"/>
  <c r="BK43" i="6" s="1"/>
  <c r="AL19" i="6"/>
  <c r="BC11" i="6"/>
  <c r="Z19" i="5"/>
  <c r="Z11" i="6"/>
  <c r="BA37" i="6"/>
  <c r="O19" i="5"/>
  <c r="O11" i="6"/>
  <c r="AK45" i="5"/>
  <c r="BD19" i="5"/>
  <c r="D9" i="2"/>
  <c r="M9" i="2" s="1"/>
  <c r="BC37" i="5"/>
  <c r="M16" i="2"/>
  <c r="D97" i="2"/>
  <c r="BB35" i="6"/>
  <c r="AC37" i="6"/>
  <c r="BB37" i="6" s="1"/>
  <c r="U19" i="6"/>
  <c r="U45" i="5"/>
  <c r="AT43" i="6"/>
  <c r="AW43" i="6"/>
  <c r="AR43" i="6"/>
  <c r="AY40" i="5"/>
  <c r="AY43" i="5" s="1"/>
  <c r="BB19" i="5" l="1"/>
  <c r="AW35" i="5"/>
  <c r="AW37" i="5" s="1"/>
  <c r="AU35" i="5"/>
  <c r="AU37" i="5" s="1"/>
  <c r="AV35" i="5"/>
  <c r="AV37" i="5" s="1"/>
  <c r="AX35" i="5"/>
  <c r="AX37" i="5" s="1"/>
  <c r="AS37" i="5"/>
  <c r="AR35" i="6"/>
  <c r="BF35" i="6"/>
  <c r="BK35" i="6" s="1"/>
  <c r="BD35" i="6"/>
  <c r="I37" i="6"/>
  <c r="AZ37" i="6" s="1"/>
  <c r="BD37" i="6" s="1"/>
  <c r="I19" i="5"/>
  <c r="BA19" i="5" s="1"/>
  <c r="BA37" i="5"/>
  <c r="BF37" i="5" s="1"/>
  <c r="Q97" i="2"/>
  <c r="BJ11" i="6"/>
  <c r="O19" i="6"/>
  <c r="BA19" i="6" s="1"/>
  <c r="Z19" i="6"/>
  <c r="AL45" i="6"/>
  <c r="BC19" i="6"/>
  <c r="E45" i="5"/>
  <c r="AK151" i="5"/>
  <c r="BD45" i="5"/>
  <c r="E19" i="6"/>
  <c r="Z45" i="5"/>
  <c r="O45" i="5"/>
  <c r="BA11" i="6"/>
  <c r="BG37" i="6"/>
  <c r="AC11" i="6"/>
  <c r="BG11" i="6" s="1"/>
  <c r="BC11" i="5"/>
  <c r="AC19" i="5"/>
  <c r="I12" i="2"/>
  <c r="U151" i="5"/>
  <c r="E46" i="2" s="1"/>
  <c r="U45" i="6"/>
  <c r="BA11" i="5"/>
  <c r="I11" i="6"/>
  <c r="I19" i="6" s="1"/>
  <c r="AX40" i="6"/>
  <c r="AX43" i="6" s="1"/>
  <c r="BB45" i="5" l="1"/>
  <c r="E45" i="2"/>
  <c r="F46" i="2"/>
  <c r="F45" i="2" s="1"/>
  <c r="BD151" i="5"/>
  <c r="E84" i="2"/>
  <c r="AU35" i="6"/>
  <c r="AU37" i="6" s="1"/>
  <c r="AW35" i="6"/>
  <c r="AV35" i="6"/>
  <c r="AV37" i="6" s="1"/>
  <c r="AT35" i="6"/>
  <c r="AT37" i="6" s="1"/>
  <c r="AV11" i="5"/>
  <c r="AV19" i="5" s="1"/>
  <c r="AV45" i="5" s="1"/>
  <c r="AV151" i="5" s="1"/>
  <c r="AX11" i="5"/>
  <c r="AX19" i="5" s="1"/>
  <c r="AW11" i="5"/>
  <c r="AW19" i="5" s="1"/>
  <c r="AW45" i="5" s="1"/>
  <c r="AW151" i="5" s="1"/>
  <c r="AU11" i="5"/>
  <c r="BF37" i="6"/>
  <c r="BK37" i="6" s="1"/>
  <c r="AW37" i="6"/>
  <c r="I45" i="5"/>
  <c r="AR37" i="6"/>
  <c r="AY35" i="5"/>
  <c r="AY37" i="5" s="1"/>
  <c r="BF11" i="6"/>
  <c r="BK11" i="6" s="1"/>
  <c r="Z151" i="5"/>
  <c r="E59" i="2" s="1"/>
  <c r="BJ19" i="6"/>
  <c r="O45" i="6"/>
  <c r="BA45" i="6" s="1"/>
  <c r="O151" i="5"/>
  <c r="BF19" i="6"/>
  <c r="E45" i="6"/>
  <c r="E151" i="5"/>
  <c r="E14" i="2" s="1"/>
  <c r="Z45" i="6"/>
  <c r="AL151" i="6"/>
  <c r="BC151" i="6" s="1"/>
  <c r="BC45" i="6"/>
  <c r="BB11" i="6"/>
  <c r="AC19" i="6"/>
  <c r="BG19" i="6" s="1"/>
  <c r="BC19" i="5"/>
  <c r="AC45" i="5"/>
  <c r="U151" i="6"/>
  <c r="I45" i="6"/>
  <c r="AZ19" i="6"/>
  <c r="AS19" i="5"/>
  <c r="AS45" i="5" s="1"/>
  <c r="AS151" i="5" s="1"/>
  <c r="AR11" i="6"/>
  <c r="AZ11" i="6"/>
  <c r="E32" i="2" l="1"/>
  <c r="F14" i="2"/>
  <c r="F13" i="2" s="1"/>
  <c r="E13" i="2"/>
  <c r="F32" i="2"/>
  <c r="F31" i="2" s="1"/>
  <c r="F30" i="2" s="1"/>
  <c r="F7" i="2" s="1"/>
  <c r="O7" i="2" s="1"/>
  <c r="E31" i="2"/>
  <c r="E30" i="2" s="1"/>
  <c r="E7" i="2" s="1"/>
  <c r="N7" i="2" s="1"/>
  <c r="AU11" i="6"/>
  <c r="AU19" i="6" s="1"/>
  <c r="AU45" i="6" s="1"/>
  <c r="AU151" i="6" s="1"/>
  <c r="AW11" i="6"/>
  <c r="AT11" i="6"/>
  <c r="AV11" i="6"/>
  <c r="AV19" i="6" s="1"/>
  <c r="AV45" i="6" s="1"/>
  <c r="AV151" i="6" s="1"/>
  <c r="E83" i="2"/>
  <c r="E82" i="2" s="1"/>
  <c r="E81" i="2" s="1"/>
  <c r="R81" i="2" s="1"/>
  <c r="F84" i="2"/>
  <c r="F83" i="2" s="1"/>
  <c r="F82" i="2" s="1"/>
  <c r="F81" i="2" s="1"/>
  <c r="S81" i="2" s="1"/>
  <c r="AX45" i="5"/>
  <c r="AX151" i="5" s="1"/>
  <c r="BA45" i="5"/>
  <c r="I151" i="5"/>
  <c r="AX35" i="6"/>
  <c r="AX37" i="6" s="1"/>
  <c r="F19" i="2"/>
  <c r="F59" i="2"/>
  <c r="N21" i="2"/>
  <c r="F43" i="2"/>
  <c r="Z151" i="6"/>
  <c r="BF45" i="6"/>
  <c r="E151" i="6"/>
  <c r="BJ45" i="6"/>
  <c r="O151" i="6"/>
  <c r="BJ151" i="6" s="1"/>
  <c r="O21" i="2" s="1"/>
  <c r="BK19" i="6"/>
  <c r="BB151" i="5"/>
  <c r="BD11" i="6"/>
  <c r="BB19" i="6"/>
  <c r="BD19" i="6" s="1"/>
  <c r="AC45" i="6"/>
  <c r="BG45" i="6" s="1"/>
  <c r="AC151" i="5"/>
  <c r="BC45" i="5"/>
  <c r="I151" i="6"/>
  <c r="AZ45" i="6"/>
  <c r="AW19" i="6"/>
  <c r="AW45" i="6" s="1"/>
  <c r="AW151" i="6" s="1"/>
  <c r="AR19" i="6"/>
  <c r="AR45" i="6" s="1"/>
  <c r="AR151" i="6" s="1"/>
  <c r="AU19" i="5"/>
  <c r="AU45" i="5" s="1"/>
  <c r="AU151" i="5" s="1"/>
  <c r="AY11" i="5"/>
  <c r="AY19" i="5" s="1"/>
  <c r="AY45" i="5" s="1"/>
  <c r="AY151" i="5" s="1"/>
  <c r="N18" i="2" l="1"/>
  <c r="E64" i="2"/>
  <c r="N17" i="2"/>
  <c r="E20" i="2"/>
  <c r="E18" i="2" s="1"/>
  <c r="E12" i="2" s="1"/>
  <c r="BF45" i="5"/>
  <c r="BA151" i="5"/>
  <c r="BF151" i="6"/>
  <c r="E42" i="2"/>
  <c r="E41" i="2" s="1"/>
  <c r="E29" i="2" s="1"/>
  <c r="BK45" i="6"/>
  <c r="AZ151" i="6"/>
  <c r="F42" i="2"/>
  <c r="F41" i="2" s="1"/>
  <c r="F8" i="2" s="1"/>
  <c r="BA151" i="6"/>
  <c r="O17" i="2"/>
  <c r="AC151" i="6"/>
  <c r="BB151" i="6" s="1"/>
  <c r="BB45" i="6"/>
  <c r="BD45" i="6" s="1"/>
  <c r="BC151" i="5"/>
  <c r="AT19" i="6"/>
  <c r="AT45" i="6" s="1"/>
  <c r="AT151" i="6" s="1"/>
  <c r="AX11" i="6"/>
  <c r="AX19" i="6" s="1"/>
  <c r="AX45" i="6" s="1"/>
  <c r="AX151" i="6" s="1"/>
  <c r="BD151" i="6" l="1"/>
  <c r="E63" i="2"/>
  <c r="F64" i="2"/>
  <c r="F63" i="2" s="1"/>
  <c r="F20" i="2"/>
  <c r="F18" i="2" s="1"/>
  <c r="F12" i="2" s="1"/>
  <c r="F11" i="2" s="1"/>
  <c r="S11" i="2" s="1"/>
  <c r="E8" i="2"/>
  <c r="R8" i="2" s="1"/>
  <c r="O8" i="2"/>
  <c r="S8" i="2"/>
  <c r="N15" i="2"/>
  <c r="R29" i="2"/>
  <c r="F29" i="2"/>
  <c r="BG151" i="6"/>
  <c r="F58" i="2"/>
  <c r="E58" i="2"/>
  <c r="E3" i="2"/>
  <c r="R3" i="2" s="1"/>
  <c r="E11" i="2"/>
  <c r="R11" i="2" s="1"/>
  <c r="E57" i="2" l="1"/>
  <c r="E56" i="2" s="1"/>
  <c r="E97" i="2" s="1"/>
  <c r="F57" i="2"/>
  <c r="F56" i="2" s="1"/>
  <c r="F3" i="2"/>
  <c r="S3" i="2" s="1"/>
  <c r="N8" i="2"/>
  <c r="O15" i="2"/>
  <c r="S29" i="2"/>
  <c r="O18" i="2"/>
  <c r="BK151" i="6"/>
  <c r="N14" i="2"/>
  <c r="O14" i="2"/>
  <c r="N3" i="2"/>
  <c r="F4" i="2" l="1"/>
  <c r="E4" i="2"/>
  <c r="R4" i="2" s="1"/>
  <c r="O3" i="2"/>
  <c r="O16" i="2"/>
  <c r="S56" i="2"/>
  <c r="O4" i="2"/>
  <c r="S4" i="2"/>
  <c r="N16" i="2"/>
  <c r="R56" i="2"/>
  <c r="N4" i="2"/>
  <c r="F97" i="2"/>
  <c r="F9" i="2"/>
  <c r="E9" i="2" l="1"/>
  <c r="J12" i="2" s="1"/>
  <c r="S97" i="2"/>
  <c r="K12" i="2"/>
  <c r="O9" i="2"/>
  <c r="N9" i="2" l="1"/>
  <c r="BF149" i="5"/>
  <c r="BE128" i="5"/>
  <c r="BE149" i="5" s="1"/>
  <c r="BE151" i="5" s="1"/>
  <c r="BF151" i="5" s="1"/>
  <c r="R97" i="2" s="1"/>
</calcChain>
</file>

<file path=xl/comments1.xml><?xml version="1.0" encoding="utf-8"?>
<comments xmlns="http://schemas.openxmlformats.org/spreadsheetml/2006/main">
  <authors>
    <author>margaret spearman</author>
  </authors>
  <commentList>
    <comment ref="B4" authorId="0">
      <text>
        <r>
          <rPr>
            <b/>
            <sz val="9"/>
            <color indexed="81"/>
            <rFont val="Calibri"/>
            <family val="2"/>
          </rPr>
          <t>margaret spearman:</t>
        </r>
        <r>
          <rPr>
            <sz val="9"/>
            <color indexed="81"/>
            <rFont val="Calibri"/>
            <family val="2"/>
          </rPr>
          <t xml:space="preserve">
same question about inclusion/exclusion of outputs from previous tab… </t>
        </r>
      </text>
    </comment>
  </commentList>
</comments>
</file>

<file path=xl/sharedStrings.xml><?xml version="1.0" encoding="utf-8"?>
<sst xmlns="http://schemas.openxmlformats.org/spreadsheetml/2006/main" count="991" uniqueCount="426">
  <si>
    <t>Appendix 4: Results Framework</t>
  </si>
  <si>
    <t>Indicator</t>
  </si>
  <si>
    <t>Baseline</t>
  </si>
  <si>
    <t>Target</t>
  </si>
  <si>
    <t>Sources of verification</t>
  </si>
  <si>
    <t>Risks and Assumptions</t>
  </si>
  <si>
    <t>Component I Outputs</t>
  </si>
  <si>
    <t xml:space="preserve"> Activities</t>
  </si>
  <si>
    <t>Year 1</t>
  </si>
  <si>
    <t>Year 2</t>
  </si>
  <si>
    <t>Year 3</t>
  </si>
  <si>
    <t>Q1</t>
  </si>
  <si>
    <t>Q2</t>
  </si>
  <si>
    <t>Q3</t>
  </si>
  <si>
    <t>Q4</t>
  </si>
  <si>
    <t>GEF Funding</t>
  </si>
  <si>
    <t>Co-Financing</t>
  </si>
  <si>
    <t>Total Funding</t>
  </si>
  <si>
    <t>Iyanola - Natural Resource Management of the NE Coastapproach</t>
  </si>
  <si>
    <t>Component 1 Outcomes</t>
  </si>
  <si>
    <t>Component 2 Outcomes</t>
  </si>
  <si>
    <t>Component 3 Outcomes</t>
  </si>
  <si>
    <t>Component 4 Outcomes</t>
  </si>
  <si>
    <t>Component 2 Outputs</t>
  </si>
  <si>
    <t>Component 3 Outputs</t>
  </si>
  <si>
    <t>Component 4 Outputs</t>
  </si>
  <si>
    <t>Component 3 Objective: To strengthen policy, legislative and institutional reforms and capacity building to support Sustainable Land Management (SLM), Integrating Water Resources Management (IWRM) and ecosystem services management taking into consideration climate change resilience building in Trinidad and Tobago, particularly the Arima watershed.</t>
  </si>
  <si>
    <t>Component 2: Enhanced sustainable land management and carbon benefits in deciduous seasonal and low montane rainforest zones</t>
  </si>
  <si>
    <t>Component 3: Iyanola Conservation</t>
  </si>
  <si>
    <t xml:space="preserve">Component 1: Enhanced land use planning and regulatory framework (as applied to NE Coast)
</t>
  </si>
  <si>
    <r>
      <rPr>
        <b/>
        <sz val="10"/>
        <color theme="1"/>
        <rFont val="Calibri"/>
        <family val="2"/>
      </rPr>
      <t>Outcome</t>
    </r>
    <r>
      <rPr>
        <sz val="10"/>
        <color theme="1"/>
        <rFont val="Calibri"/>
        <family val="2"/>
      </rPr>
      <t xml:space="preserve"> </t>
    </r>
    <r>
      <rPr>
        <b/>
        <sz val="10"/>
        <color theme="1"/>
        <rFont val="Calibri"/>
        <family val="2"/>
      </rPr>
      <t>C3.1</t>
    </r>
    <r>
      <rPr>
        <sz val="10"/>
        <color theme="1"/>
        <rFont val="Calibri"/>
        <family val="2"/>
      </rPr>
      <t xml:space="preserve">  Increased management effectiveness score of 20% for Forest and Marine Reserves in NE Coast.</t>
    </r>
  </si>
  <si>
    <r>
      <rPr>
        <b/>
        <sz val="10"/>
        <color theme="1"/>
        <rFont val="Calibri"/>
        <family val="2"/>
      </rPr>
      <t>Outcome C3.2</t>
    </r>
    <r>
      <rPr>
        <sz val="10"/>
        <color theme="1"/>
        <rFont val="Calibri"/>
        <family val="2"/>
      </rPr>
      <t xml:space="preserve">  Population of threatened species (iguana, turtle, birds)  maintained or increased.</t>
    </r>
  </si>
  <si>
    <r>
      <rPr>
        <b/>
        <sz val="10"/>
        <color theme="1"/>
        <rFont val="Calibri"/>
        <family val="2"/>
      </rPr>
      <t>Outcome C3.3</t>
    </r>
    <r>
      <rPr>
        <sz val="10"/>
        <color theme="1"/>
        <rFont val="Calibri"/>
        <family val="2"/>
      </rPr>
      <t xml:space="preserve">  Increase capacity &amp; income derived from tourism by 10% in NE Coast</t>
    </r>
  </si>
  <si>
    <t xml:space="preserve">Component 4: Enhanced Capacity for the production of biodiversity friendly goods and servicesin inland forest and coastal communities (National with emphasis on NE Coast) </t>
  </si>
  <si>
    <r>
      <rPr>
        <b/>
        <sz val="10"/>
        <color theme="1"/>
        <rFont val="Calibri"/>
        <family val="2"/>
      </rPr>
      <t>Outcome C4.1</t>
    </r>
    <r>
      <rPr>
        <sz val="10"/>
        <color theme="1"/>
        <rFont val="Calibri"/>
        <family val="2"/>
      </rPr>
      <t xml:space="preserve"> Reductions in pressure on biodiversity and forest ecosystem services</t>
    </r>
  </si>
  <si>
    <r>
      <rPr>
        <b/>
        <sz val="10"/>
        <color theme="1"/>
        <rFont val="Calibri"/>
        <family val="2"/>
      </rPr>
      <t>Outcome C4.2</t>
    </r>
    <r>
      <rPr>
        <sz val="10"/>
        <color theme="1"/>
        <rFont val="Calibri"/>
        <family val="2"/>
      </rPr>
      <t xml:space="preserve"> Producers adopt best practices for production of BD friendly goods </t>
    </r>
  </si>
  <si>
    <r>
      <rPr>
        <b/>
        <sz val="10"/>
        <color theme="1"/>
        <rFont val="Calibri"/>
        <family val="2"/>
      </rPr>
      <t>Outcome C1.1</t>
    </r>
    <r>
      <rPr>
        <sz val="10"/>
        <color theme="1"/>
        <rFont val="Calibri"/>
        <family val="2"/>
      </rPr>
      <t>:  Integration of ecosystems approach into legal and policy framework</t>
    </r>
  </si>
  <si>
    <r>
      <t xml:space="preserve">Output C1.1.1: </t>
    </r>
    <r>
      <rPr>
        <sz val="10"/>
        <color theme="1"/>
        <rFont val="Calibri"/>
        <family val="2"/>
      </rPr>
      <t xml:space="preserve">Ecological considerations integrated into planning policies and regulations for development categories </t>
    </r>
  </si>
  <si>
    <r>
      <t xml:space="preserve">Output C1.1.2: </t>
    </r>
    <r>
      <rPr>
        <sz val="10"/>
        <color theme="1"/>
        <rFont val="Calibri"/>
        <family val="2"/>
      </rPr>
      <t xml:space="preserve">Land Use Plan for NE Coast/Iyanola, incorporating valuation of ecosystem goods and services </t>
    </r>
  </si>
  <si>
    <r>
      <t xml:space="preserve">Output C2.1.1: </t>
    </r>
    <r>
      <rPr>
        <sz val="10"/>
        <color theme="1"/>
        <rFont val="Calibri"/>
        <family val="2"/>
      </rPr>
      <t>Zoning plan for restoration of degraded forest areas NE Coast</t>
    </r>
  </si>
  <si>
    <r>
      <rPr>
        <b/>
        <sz val="10"/>
        <color theme="1"/>
        <rFont val="Calibri"/>
        <family val="2"/>
      </rPr>
      <t xml:space="preserve">Output C2.2.1: </t>
    </r>
    <r>
      <rPr>
        <sz val="10"/>
        <color theme="1"/>
        <rFont val="Calibri"/>
        <family val="2"/>
      </rPr>
      <t xml:space="preserve"> Restoration of degraded priority forest areas nationwide, enhancing connectivity in a 10,000 ha and a 5,090 ha overall areas), with potential total carbon benefit of 691,689 tons CO2 at the end of a 30 year period</t>
    </r>
  </si>
  <si>
    <r>
      <rPr>
        <b/>
        <sz val="10"/>
        <color theme="1"/>
        <rFont val="Calibri"/>
        <family val="2"/>
      </rPr>
      <t xml:space="preserve">Output C2.3.1: </t>
    </r>
    <r>
      <rPr>
        <sz val="10"/>
        <color theme="1"/>
        <rFont val="Calibri"/>
        <family val="2"/>
      </rPr>
      <t xml:space="preserve"> Rehabilitation of riparian, ravine, beach and migratory corridors of NE  Coast/ Iyanola forest areas (200 ha)</t>
    </r>
  </si>
  <si>
    <r>
      <rPr>
        <b/>
        <sz val="10"/>
        <color theme="1"/>
        <rFont val="Calibri"/>
        <family val="2"/>
      </rPr>
      <t xml:space="preserve">Output C2.3.2: </t>
    </r>
    <r>
      <rPr>
        <sz val="10"/>
        <color theme="1"/>
        <rFont val="Calibri"/>
        <family val="2"/>
      </rPr>
      <t xml:space="preserve"> At least 1 agreement negotiated  for non government forest areas NE Coast/Iyanola</t>
    </r>
  </si>
  <si>
    <r>
      <rPr>
        <b/>
        <sz val="10"/>
        <color theme="1"/>
        <rFont val="Calibri"/>
        <family val="2"/>
      </rPr>
      <t xml:space="preserve">Output C2.3.3: </t>
    </r>
    <r>
      <rPr>
        <sz val="10"/>
        <color theme="1"/>
        <rFont val="Calibri"/>
        <family val="2"/>
      </rPr>
      <t xml:space="preserve"> Two private concessions established to raise revenue for FD</t>
    </r>
  </si>
  <si>
    <r>
      <rPr>
        <b/>
        <sz val="10"/>
        <color theme="1"/>
        <rFont val="Calibri"/>
        <family val="2"/>
      </rPr>
      <t xml:space="preserve">Output C2.3.4: </t>
    </r>
    <r>
      <rPr>
        <sz val="10"/>
        <color theme="1"/>
        <rFont val="Calibri"/>
        <family val="2"/>
      </rPr>
      <t xml:space="preserve"> Research and Monitoring programme established for indicator species</t>
    </r>
  </si>
  <si>
    <r>
      <rPr>
        <b/>
        <sz val="10"/>
        <color theme="1"/>
        <rFont val="Calibri"/>
        <family val="2"/>
      </rPr>
      <t xml:space="preserve">Output C3.1.1:  </t>
    </r>
    <r>
      <rPr>
        <sz val="10"/>
        <color theme="1"/>
        <rFont val="Calibri"/>
        <family val="2"/>
      </rPr>
      <t xml:space="preserve">Enhanced management effectiveness of 4 key NE Dry Forest Reserves (200 ha) </t>
    </r>
  </si>
  <si>
    <r>
      <rPr>
        <b/>
        <sz val="10"/>
        <color theme="1"/>
        <rFont val="Calibri"/>
        <family val="2"/>
      </rPr>
      <t>Output C3.1.2:</t>
    </r>
    <r>
      <rPr>
        <sz val="10"/>
        <color theme="1"/>
        <rFont val="Calibri"/>
        <family val="2"/>
      </rPr>
      <t xml:space="preserve">  Boundaries set for Grande Anse and Louvet Marine Reserves</t>
    </r>
  </si>
  <si>
    <r>
      <rPr>
        <b/>
        <sz val="10"/>
        <color theme="1"/>
        <rFont val="Calibri"/>
        <family val="2"/>
      </rPr>
      <t>Output C3.2.2:</t>
    </r>
    <r>
      <rPr>
        <sz val="10"/>
        <color theme="1"/>
        <rFont val="Calibri"/>
        <family val="2"/>
      </rPr>
      <t xml:space="preserve">  Community based management plan for Louvet Mangroves</t>
    </r>
  </si>
  <si>
    <r>
      <t xml:space="preserve">Output C3.3.1: </t>
    </r>
    <r>
      <rPr>
        <sz val="10"/>
        <color theme="1"/>
        <rFont val="Calibri"/>
        <family val="2"/>
      </rPr>
      <t>Develop business plan to promote new tourism and other income generating activities and enhance existing ones</t>
    </r>
  </si>
  <si>
    <r>
      <rPr>
        <b/>
        <sz val="10"/>
        <color theme="1"/>
        <rFont val="Calibri"/>
        <family val="2"/>
      </rPr>
      <t xml:space="preserve">Output C4.2.1: </t>
    </r>
    <r>
      <rPr>
        <sz val="10"/>
        <color theme="1"/>
        <rFont val="Calibri"/>
        <family val="2"/>
      </rPr>
      <t xml:space="preserve"> Assessment of marketing potential for BD friendly goods and services</t>
    </r>
  </si>
  <si>
    <r>
      <rPr>
        <b/>
        <sz val="10"/>
        <color theme="1"/>
        <rFont val="Calibri"/>
        <family val="2"/>
      </rPr>
      <t xml:space="preserve">Output C4.2.2:  </t>
    </r>
    <r>
      <rPr>
        <sz val="10"/>
        <color theme="1"/>
        <rFont val="Calibri"/>
        <family val="2"/>
      </rPr>
      <t>Guidelines for 3 BD friendly goods and services produced</t>
    </r>
  </si>
  <si>
    <r>
      <rPr>
        <b/>
        <sz val="10"/>
        <color theme="1"/>
        <rFont val="Calibri"/>
        <family val="2"/>
      </rPr>
      <t xml:space="preserve">Output C4.1.1: </t>
    </r>
    <r>
      <rPr>
        <sz val="10"/>
        <color theme="1"/>
        <rFont val="Calibri"/>
        <family val="2"/>
      </rPr>
      <t xml:space="preserve"> Market, knowledge and capacity barriers for the community level production of biodiversity friendly goods and services removed</t>
    </r>
  </si>
  <si>
    <r>
      <rPr>
        <b/>
        <sz val="10"/>
        <color theme="1"/>
        <rFont val="Calibri"/>
        <family val="2"/>
      </rPr>
      <t xml:space="preserve">Outcome C2.1: </t>
    </r>
    <r>
      <rPr>
        <sz val="10"/>
        <color theme="1"/>
        <rFont val="Calibri"/>
        <family val="2"/>
      </rPr>
      <t xml:space="preserve"> Improved ecosystems restoration and management</t>
    </r>
  </si>
  <si>
    <r>
      <rPr>
        <b/>
        <sz val="10"/>
        <color theme="1"/>
        <rFont val="Calibri"/>
        <family val="2"/>
      </rPr>
      <t xml:space="preserve">Outcome C2.2: </t>
    </r>
    <r>
      <rPr>
        <sz val="10"/>
        <color theme="1"/>
        <rFont val="Calibri"/>
        <family val="2"/>
      </rPr>
      <t xml:space="preserve"> Restoration of 1,157 hectares of  forest of global BD significance, enhancing carbon stocks</t>
    </r>
  </si>
  <si>
    <r>
      <rPr>
        <b/>
        <sz val="10"/>
        <color theme="1"/>
        <rFont val="Calibri"/>
        <family val="2"/>
      </rPr>
      <t xml:space="preserve">Outcome C2.3: </t>
    </r>
    <r>
      <rPr>
        <sz val="10"/>
        <color theme="1"/>
        <rFont val="Calibri"/>
        <family val="2"/>
      </rPr>
      <t xml:space="preserve"> Restoration efforts and avoided degradation lead projected annual tons CO2savings 23,056. Potential total carbon benefit of 691,689 tons CO2 over 30 years.</t>
    </r>
  </si>
  <si>
    <t>BD-2: Outcome 2.1: Increase in sustainably managed landscapes and seascapes that integrate biodiversity conservation.</t>
  </si>
  <si>
    <t>BD-1 Outcome 1.1:  Improved management effectiveness of existing and new protected areas</t>
  </si>
  <si>
    <t>LD-2: Outcome 2.2 Improved dryland forest management</t>
  </si>
  <si>
    <t>LD-2: Outcome 2.4 Increased investments in SFM dryland forest ecosystems .</t>
  </si>
  <si>
    <t>SFM/REDD 1: Outcome 1.2: Good management practices applied in in existing forests</t>
  </si>
  <si>
    <t>CC-5: Outcome 5.2 Restoration and enhancement of carbon stocks in forests and non forest lands</t>
  </si>
  <si>
    <t xml:space="preserve">Two private forest concessions established </t>
  </si>
  <si>
    <t>Concession documents</t>
  </si>
  <si>
    <t>Technical reports</t>
  </si>
  <si>
    <t>Technical reports, including carbon accounting</t>
  </si>
  <si>
    <t>Iyanola</t>
  </si>
  <si>
    <t>Component 1: Enhanced land use planning and regulatory framework (as applied to NE Coast)</t>
  </si>
  <si>
    <t>Focal Area</t>
  </si>
  <si>
    <t>Total</t>
  </si>
  <si>
    <t>Output C2.2.1:  Restoration of degraded priority forest areas nationwide, enhancing connectivity in a 10,000 ha and a 5,090 ha overall areas), with potential total carbon benefit of 691,689 tons CO2 at the end of a 30 year period</t>
  </si>
  <si>
    <t>Output C2.3.1:  Rehabilitation of riparian, ravine, beach and migratory corridors of NE  Coast/ Iyanola forest areas (200 ha)</t>
  </si>
  <si>
    <t>Output C2.3.2:  At least 1 agreement negotiated  for non government forest areas NE Coast/Iyanola</t>
  </si>
  <si>
    <t>Outcome C3.1  Increased management effectiveness score of 20% for Forest and Marine Reserves in NE Coast.</t>
  </si>
  <si>
    <t>Outcome C3.2  Population of threatened species (iguana, turtle, birds)  maintained or increased.</t>
  </si>
  <si>
    <t>Outcome C3.3  Increase capacity &amp; income derived from tourism by 10% in NE Coast</t>
  </si>
  <si>
    <t xml:space="preserve">Output C3.1.1:  Enhanced management effectiveness of 4 key NE Dry Forest Reserves (200 ha) </t>
  </si>
  <si>
    <t>Output C3.1.2:  Boundaries set for Grande Anse and Louvet Marine Reserves</t>
  </si>
  <si>
    <t>Output C3.2.2:  Community based management plan for Louvet Mangroves</t>
  </si>
  <si>
    <t>Outcome C4.1 Reductions in pressure on biodiversity and forest ecosystem services</t>
  </si>
  <si>
    <t>Output C4.1.1:  Market, knowledge and capacity barriers for the community level production of biodiversity friendly goods and services removed</t>
  </si>
  <si>
    <t xml:space="preserve">Outcome C4.2 Producers adopt best practices for production of BD friendly goods </t>
  </si>
  <si>
    <t>(i) IUCN Category of protection; (ii) area (ha) under protection; (iii) number of PAs under active and recognized conservaton management</t>
  </si>
  <si>
    <t>Consultant(s) responsible</t>
  </si>
  <si>
    <r>
      <t>AF</t>
    </r>
    <r>
      <rPr>
        <sz val="10"/>
        <color theme="1"/>
        <rFont val="Calibri"/>
        <family val="2"/>
        <scheme val="minor"/>
      </rPr>
      <t>, UK, VC</t>
    </r>
  </si>
  <si>
    <t>Grand Total</t>
  </si>
  <si>
    <t xml:space="preserve">Responsible </t>
  </si>
  <si>
    <t>consultant(s)</t>
  </si>
  <si>
    <t>*</t>
  </si>
  <si>
    <t>Output C2.3.4:  Research and Monitoring programme established for indicator species</t>
  </si>
  <si>
    <t>APPENDICES 1 AND 2</t>
  </si>
  <si>
    <t>GF/</t>
  </si>
  <si>
    <t xml:space="preserve"> </t>
  </si>
  <si>
    <t xml:space="preserve">                                                  BUDGET in UNEP Format -- GEF Resources</t>
  </si>
  <si>
    <t>Component</t>
  </si>
  <si>
    <t>Activity</t>
  </si>
  <si>
    <t>US$</t>
  </si>
  <si>
    <t>PROJECT PERSONNEL COMPONENT</t>
  </si>
  <si>
    <t>Project Personnel</t>
  </si>
  <si>
    <t>Full-time project coordiantor</t>
  </si>
  <si>
    <t>Part-time project director</t>
  </si>
  <si>
    <t xml:space="preserve">Forester, Wildlife biologist, Conservationist </t>
  </si>
  <si>
    <t>Fisheries/marine biologist</t>
  </si>
  <si>
    <t>Landuse / physical planner</t>
  </si>
  <si>
    <t>Socioeconomist</t>
  </si>
  <si>
    <t>Tourism expert</t>
  </si>
  <si>
    <t>Misc technical GOSL support, incl field and nursery assistance</t>
  </si>
  <si>
    <t>Sub-Total</t>
  </si>
  <si>
    <t>Consultants</t>
  </si>
  <si>
    <t>Environmental Education / Training Specialist / Social Marketing</t>
  </si>
  <si>
    <t>Biodiversity / Conservation Experts (terrestrial &amp; aquatic)</t>
  </si>
  <si>
    <t>Socioeconomist / Livelihood expert</t>
  </si>
  <si>
    <t>Sustainable Forest Management; Climate Change / Carbon Specialist</t>
  </si>
  <si>
    <t>Ecotourism Expert</t>
  </si>
  <si>
    <t>Agro-processing / Marketing Specialist</t>
  </si>
  <si>
    <t>Land Degradation &amp; Physical Planning Expert</t>
  </si>
  <si>
    <t>Policy Expert, Legislative Drafter</t>
  </si>
  <si>
    <t>Administrative Support</t>
  </si>
  <si>
    <t>Admin GOSL support</t>
  </si>
  <si>
    <t>Travel on Official Business</t>
  </si>
  <si>
    <t>Local and national travel</t>
  </si>
  <si>
    <t>International travel</t>
  </si>
  <si>
    <t>Component Total</t>
  </si>
  <si>
    <t>SUB-CONTRACT COMPONENT</t>
  </si>
  <si>
    <t>Sub-Contracts with cooperating agencies (UN Agency)</t>
  </si>
  <si>
    <t>Sub-Contracts with supporting organisation (NGOs, Govts.)</t>
  </si>
  <si>
    <t>Misc NGO contributions</t>
  </si>
  <si>
    <t>Misc CCO contributions</t>
  </si>
  <si>
    <t>Sub-Contracts with commercial organisations</t>
  </si>
  <si>
    <t>Misc private sector contributions</t>
  </si>
  <si>
    <t>TRAINING COMPONENT</t>
  </si>
  <si>
    <t>Group-Training</t>
  </si>
  <si>
    <t>Training of GOSL agency and project partner staff</t>
  </si>
  <si>
    <t>Volunteer and student placements</t>
  </si>
  <si>
    <t>Training of community stakeholders and groups</t>
  </si>
  <si>
    <t>Awareness-raising in schools and youth organisations</t>
  </si>
  <si>
    <t>Pubic awareness-raising among general public</t>
  </si>
  <si>
    <t>Meetings/Conferences</t>
  </si>
  <si>
    <t>Project management meetings</t>
  </si>
  <si>
    <t>National workshops and consultations</t>
  </si>
  <si>
    <t>Regional and international meetings and conferences of relevance</t>
  </si>
  <si>
    <t>Overseas training courses</t>
  </si>
  <si>
    <t>EQUIPMENT AND PREMISES COMPONENT</t>
  </si>
  <si>
    <t>Expendable Equipment</t>
  </si>
  <si>
    <t>Field, lab and office consumables for NE coast intervention sites</t>
  </si>
  <si>
    <t>Field, lab and office consumables for project management</t>
  </si>
  <si>
    <t>Field, lab and office consumables for training activities</t>
  </si>
  <si>
    <t>Sub-total</t>
  </si>
  <si>
    <t>Non-Expendable Equipment</t>
  </si>
  <si>
    <t>Non-expendable equipment for NE coast intervention sites</t>
  </si>
  <si>
    <t>Non-expendable equipment for project management</t>
  </si>
  <si>
    <t>Non-expendable equipment for  training activities</t>
  </si>
  <si>
    <t>Nursery and planting materials</t>
  </si>
  <si>
    <t>Premises Rent</t>
  </si>
  <si>
    <t>Use of office facilities</t>
  </si>
  <si>
    <t>Use of IT and GIS facilities</t>
  </si>
  <si>
    <t>MISCELLANEOUS COMPONENT</t>
  </si>
  <si>
    <t>Operation and Maintenance of Equipment</t>
  </si>
  <si>
    <t>Operation and maintenance costs of field equipment and tools</t>
  </si>
  <si>
    <t>Operation and maintenance of national project management, IT and GIS equipment</t>
  </si>
  <si>
    <t>Operation and maintenance costs of vehicles</t>
  </si>
  <si>
    <t>Reporting Costs</t>
  </si>
  <si>
    <t>Project auditing</t>
  </si>
  <si>
    <t>Production of awareness-raising materials, including mascots</t>
  </si>
  <si>
    <t>Broadcasting and dissemination of awarenss-rainsing materials</t>
  </si>
  <si>
    <t>Regional and international knowledge exchange</t>
  </si>
  <si>
    <t>Reporting to facilitate external communication and information exchange</t>
  </si>
  <si>
    <t>Production of NE Coast interpretation materials</t>
  </si>
  <si>
    <t>Sundry</t>
  </si>
  <si>
    <t>Telecommunication and website</t>
  </si>
  <si>
    <t>Casual labour</t>
  </si>
  <si>
    <t>Buisnuess development</t>
  </si>
  <si>
    <t>Hospitality &amp; Entertainment</t>
  </si>
  <si>
    <t>Hosting of project visitors</t>
  </si>
  <si>
    <t>Social marketing and special events</t>
  </si>
  <si>
    <t>Evaluation</t>
  </si>
  <si>
    <t>Mid-Term Evaluation - UNEP</t>
  </si>
  <si>
    <t>Terminal Evaluation - UNEP</t>
  </si>
  <si>
    <t>GRAND TOTAL</t>
  </si>
  <si>
    <t>BUDGET in UNEP Format - Government of St. Lucia co-finance Resources</t>
  </si>
  <si>
    <t>BUDGET in UNEP Format - Government of St. Lucia: Total Resources</t>
  </si>
  <si>
    <t>Business development</t>
  </si>
  <si>
    <t>1.1.2.1</t>
  </si>
  <si>
    <t>1.1.2.2</t>
  </si>
  <si>
    <t>1.1.2.3</t>
  </si>
  <si>
    <t>1.1.3.1</t>
  </si>
  <si>
    <t>1.1.3.2</t>
  </si>
  <si>
    <t>Agroforester</t>
  </si>
  <si>
    <t>Assumptions:</t>
  </si>
  <si>
    <t>Activities</t>
  </si>
  <si>
    <t>All</t>
  </si>
  <si>
    <t>Continued support of GOSL, Durrel, and Media Impact PLC</t>
  </si>
  <si>
    <t>1.1.3.1. &amp; 1.1.3.2</t>
  </si>
  <si>
    <t>2.3.1.1</t>
  </si>
  <si>
    <t>2.3.2.1</t>
  </si>
  <si>
    <t>2.3.1.1, 2.3.1.2, 2.3.1.3</t>
  </si>
  <si>
    <t>Continued support of BYS and other local groupings</t>
  </si>
  <si>
    <t>Private sector buy-in can be created</t>
  </si>
  <si>
    <t>3.1.1.1</t>
  </si>
  <si>
    <t>3.1.1.2</t>
  </si>
  <si>
    <t>3.1.1.3</t>
  </si>
  <si>
    <t>3.2.1.1</t>
  </si>
  <si>
    <t>3.2.1.4</t>
  </si>
  <si>
    <t>PIF - by Focal Area</t>
  </si>
  <si>
    <t>PIF - by Component</t>
  </si>
  <si>
    <t>C1</t>
  </si>
  <si>
    <t>C2</t>
  </si>
  <si>
    <t>C3</t>
  </si>
  <si>
    <t>Proj Mgmt</t>
  </si>
  <si>
    <t>% of PIF</t>
  </si>
  <si>
    <t>MAFF: Fisheries/marine biologist, vet &amp; lifestock</t>
  </si>
  <si>
    <t>MSDEST: Forester, Wildlife biologist, Conservationist. BD Coordinator, Environmental Education</t>
  </si>
  <si>
    <t>SLAPS</t>
  </si>
  <si>
    <t>3.3.1.1.</t>
  </si>
  <si>
    <t>3.3.1.2</t>
  </si>
  <si>
    <t>3.3.1.3</t>
  </si>
  <si>
    <t>Breakdown by</t>
  </si>
  <si>
    <t xml:space="preserve">Year </t>
  </si>
  <si>
    <t xml:space="preserve">Component 4: Enhanced capacity for the production of biodiversity friendly goods and services in inland forest and coastal communities (National with emphasis on NE Coast) </t>
  </si>
  <si>
    <t>2.3.4.1</t>
  </si>
  <si>
    <t>Use of laboratory facilities and herbarium</t>
  </si>
  <si>
    <t>BD1</t>
  </si>
  <si>
    <t>BD2</t>
  </si>
  <si>
    <t>LD</t>
  </si>
  <si>
    <t>SFM/REDD</t>
  </si>
  <si>
    <t>CC</t>
  </si>
  <si>
    <t>X-Check</t>
  </si>
  <si>
    <t xml:space="preserve">Forest reserves (ca 1600ha) with few fragmented PAs of international recognition (terrestrial: 21 ha), with information gaps and minimal management (e.g. status "proposed"): 18 terrestrial and marine protected areas with IUCN category not reported, 5 with IUCN category VI; </t>
  </si>
  <si>
    <t>Technical and financial reports; international databases on PAs and species they contain</t>
  </si>
  <si>
    <t>(i) Majority of currently undesignated Pas are formalized; (ii) Improved management effectiveness and financial sustainability of existing protected areas encompassed within proposed IyanolaNational Park area (5,090 hectares)</t>
  </si>
  <si>
    <r>
      <rPr>
        <b/>
        <sz val="10"/>
        <rFont val="Calibri"/>
        <family val="2"/>
        <scheme val="minor"/>
      </rPr>
      <t>Risks</t>
    </r>
    <r>
      <rPr>
        <sz val="10"/>
        <rFont val="Calibri"/>
        <family val="2"/>
        <scheme val="minor"/>
      </rPr>
      <t xml:space="preserve">: (i) Private absentee land owners may not be cooperative; (ii) a major development (resort, road) is approved within the project area;  </t>
    </r>
    <r>
      <rPr>
        <b/>
        <sz val="10"/>
        <rFont val="Calibri"/>
        <family val="2"/>
        <scheme val="minor"/>
      </rPr>
      <t>Assumptions</t>
    </r>
    <r>
      <rPr>
        <sz val="10"/>
        <rFont val="Calibri"/>
        <family val="2"/>
        <scheme val="minor"/>
      </rPr>
      <t xml:space="preserve">: (i) PA management remains GOSL priority; (ii) designation as Protected Area leverages improved management </t>
    </r>
  </si>
  <si>
    <t>Degradation of dry forest is caused by slash-and-burn</t>
  </si>
  <si>
    <r>
      <rPr>
        <b/>
        <sz val="10"/>
        <rFont val="Calibri"/>
        <family val="2"/>
        <scheme val="minor"/>
      </rPr>
      <t>Risks</t>
    </r>
    <r>
      <rPr>
        <sz val="10"/>
        <rFont val="Calibri"/>
        <family val="2"/>
        <scheme val="minor"/>
      </rPr>
      <t xml:space="preserve">: (i) ;  </t>
    </r>
    <r>
      <rPr>
        <b/>
        <sz val="10"/>
        <rFont val="Calibri"/>
        <family val="2"/>
        <scheme val="minor"/>
      </rPr>
      <t>Assumptions</t>
    </r>
    <r>
      <rPr>
        <sz val="10"/>
        <rFont val="Calibri"/>
        <family val="2"/>
        <scheme val="minor"/>
      </rPr>
      <t xml:space="preserve">: (i) </t>
    </r>
  </si>
  <si>
    <r>
      <rPr>
        <b/>
        <sz val="10"/>
        <rFont val="Calibri"/>
        <family val="2"/>
        <scheme val="minor"/>
      </rPr>
      <t>Risks</t>
    </r>
    <r>
      <rPr>
        <sz val="10"/>
        <rFont val="Calibri"/>
        <family val="2"/>
        <scheme val="minor"/>
      </rPr>
      <t xml:space="preserve">: (i) ;  </t>
    </r>
    <r>
      <rPr>
        <b/>
        <sz val="10"/>
        <rFont val="Calibri"/>
        <family val="2"/>
        <scheme val="minor"/>
      </rPr>
      <t>Assumptions</t>
    </r>
    <r>
      <rPr>
        <sz val="10"/>
        <rFont val="Calibri"/>
        <family val="2"/>
        <scheme val="minor"/>
      </rPr>
      <t>: (i) No major natural disaster (hurrican, wildfire) upsets implemetnation and forest regeneration</t>
    </r>
  </si>
  <si>
    <r>
      <rPr>
        <b/>
        <sz val="10"/>
        <rFont val="Calibri"/>
        <family val="2"/>
        <scheme val="minor"/>
      </rPr>
      <t>Risks</t>
    </r>
    <r>
      <rPr>
        <sz val="10"/>
        <rFont val="Calibri"/>
        <family val="2"/>
        <scheme val="minor"/>
      </rPr>
      <t xml:space="preserve">: (i) ;  </t>
    </r>
    <r>
      <rPr>
        <b/>
        <sz val="10"/>
        <rFont val="Calibri"/>
        <family val="2"/>
        <scheme val="minor"/>
      </rPr>
      <t>Assumptions</t>
    </r>
    <r>
      <rPr>
        <sz val="10"/>
        <rFont val="Calibri"/>
        <family val="2"/>
        <scheme val="minor"/>
      </rPr>
      <t>: (ii) No major natural disaster (hurrican, wildfire) upsets implemetnation and forest regeneration; (i) Adequate community buy-in and internal control mechanisms are created; (iii) Improved regulatory framework can be enforced where internal control does not apply (e.g. external squatters)</t>
    </r>
  </si>
  <si>
    <r>
      <rPr>
        <b/>
        <sz val="10"/>
        <rFont val="Calibri"/>
        <family val="2"/>
        <scheme val="minor"/>
      </rPr>
      <t>Risks</t>
    </r>
    <r>
      <rPr>
        <sz val="10"/>
        <rFont val="Calibri"/>
        <family val="2"/>
        <scheme val="minor"/>
      </rPr>
      <t xml:space="preserve">: (i) </t>
    </r>
    <r>
      <rPr>
        <b/>
        <sz val="10"/>
        <rFont val="Calibri"/>
        <family val="2"/>
        <scheme val="minor"/>
      </rPr>
      <t>Assumptions</t>
    </r>
    <r>
      <rPr>
        <sz val="10"/>
        <rFont val="Calibri"/>
        <family val="2"/>
        <scheme val="minor"/>
      </rPr>
      <t xml:space="preserve">: (i) </t>
    </r>
  </si>
  <si>
    <t xml:space="preserve">Number of planted trees; </t>
  </si>
  <si>
    <t xml:space="preserve">50,000 seedlings planted; </t>
  </si>
  <si>
    <r>
      <rPr>
        <b/>
        <sz val="10"/>
        <rFont val="Calibri"/>
        <family val="2"/>
        <scheme val="minor"/>
      </rPr>
      <t>Risks</t>
    </r>
    <r>
      <rPr>
        <sz val="10"/>
        <rFont val="Calibri"/>
        <family val="2"/>
        <scheme val="minor"/>
      </rPr>
      <t xml:space="preserve">: (i) </t>
    </r>
    <r>
      <rPr>
        <b/>
        <sz val="10"/>
        <rFont val="Calibri"/>
        <family val="2"/>
        <scheme val="minor"/>
      </rPr>
      <t>Assumptions</t>
    </r>
    <r>
      <rPr>
        <sz val="10"/>
        <rFont val="Calibri"/>
        <family val="2"/>
        <scheme val="minor"/>
      </rPr>
      <t>: (i) acceptable survival rates of tree seedlings</t>
    </r>
  </si>
  <si>
    <t xml:space="preserve">Five fragmented Forest Reserves plus three Protected Areas (mangroves) totalling 1664 ha and ca 3000 ha of nominally protected forests with lack of active management </t>
  </si>
  <si>
    <t xml:space="preserve">Length of restored and stabilized river banks and riparian vegetation strips; Carbon accounting/forecasting; </t>
  </si>
  <si>
    <t>2km of riverbanks restored/stabilized;</t>
  </si>
  <si>
    <r>
      <rPr>
        <b/>
        <sz val="10"/>
        <rFont val="Calibri"/>
        <family val="2"/>
        <scheme val="minor"/>
      </rPr>
      <t>Risks</t>
    </r>
    <r>
      <rPr>
        <sz val="10"/>
        <rFont val="Calibri"/>
        <family val="2"/>
        <scheme val="minor"/>
      </rPr>
      <t xml:space="preserve">: (i) Potential conflicts of interest with private sector stakeholders; </t>
    </r>
    <r>
      <rPr>
        <b/>
        <sz val="10"/>
        <rFont val="Calibri"/>
        <family val="2"/>
        <scheme val="minor"/>
      </rPr>
      <t>Assumptions</t>
    </r>
    <r>
      <rPr>
        <sz val="10"/>
        <rFont val="Calibri"/>
        <family val="2"/>
        <scheme val="minor"/>
      </rPr>
      <t xml:space="preserve">: (i) Continued overlap ov interest in riparian conservation with BYS; (ii) no major flooding event interferes with riparian restoration; (iii) buy-in from private land owners can be created; </t>
    </r>
  </si>
  <si>
    <r>
      <rPr>
        <b/>
        <sz val="10"/>
        <rFont val="Calibri"/>
        <family val="2"/>
        <scheme val="minor"/>
      </rPr>
      <t>Risks</t>
    </r>
    <r>
      <rPr>
        <sz val="10"/>
        <rFont val="Calibri"/>
        <family val="2"/>
        <scheme val="minor"/>
      </rPr>
      <t xml:space="preserve">: (i) None foreseen;  </t>
    </r>
    <r>
      <rPr>
        <b/>
        <sz val="10"/>
        <rFont val="Calibri"/>
        <family val="2"/>
        <scheme val="minor"/>
      </rPr>
      <t>Assumptions</t>
    </r>
    <r>
      <rPr>
        <sz val="10"/>
        <rFont val="Calibri"/>
        <family val="2"/>
        <scheme val="minor"/>
      </rPr>
      <t>: (i) Regular presence by responsible agencies; (ii) adequate expert input</t>
    </r>
  </si>
  <si>
    <r>
      <rPr>
        <b/>
        <sz val="10"/>
        <rFont val="Calibri"/>
        <family val="2"/>
        <scheme val="minor"/>
      </rPr>
      <t>Risks</t>
    </r>
    <r>
      <rPr>
        <sz val="10"/>
        <rFont val="Calibri"/>
        <family val="2"/>
        <scheme val="minor"/>
      </rPr>
      <t xml:space="preserve">: (i) Illegal sand miners and squatters from outside NE project area largely escape internal community control and GOSL monitoring &amp; enforcement mechanisms;  </t>
    </r>
    <r>
      <rPr>
        <b/>
        <sz val="10"/>
        <rFont val="Calibri"/>
        <family val="2"/>
        <scheme val="minor"/>
      </rPr>
      <t>Assumptions</t>
    </r>
    <r>
      <rPr>
        <sz val="10"/>
        <rFont val="Calibri"/>
        <family val="2"/>
        <scheme val="minor"/>
      </rPr>
      <t xml:space="preserve">: (i) Land Use Plan remains GOSL priority; (ii) Adequate community buy-in and internal control mechanisms are created; (iii) Improved regulatory framework can be enforced where internal control does not apply (e.g. external squatters and sand miners); (iv)  Au Picon Charcoal and Agricultural Producers' experience can be adapted to NE coast users; (v) Continued technicla asisstance from teh French Government to collaborate on WBT and iguana conservation  </t>
    </r>
  </si>
  <si>
    <r>
      <rPr>
        <b/>
        <sz val="10"/>
        <color theme="1"/>
        <rFont val="Calibri"/>
        <family val="2"/>
      </rPr>
      <t>Output C3.2.1</t>
    </r>
    <r>
      <rPr>
        <sz val="10"/>
        <color theme="1"/>
        <rFont val="Calibri"/>
        <family val="2"/>
      </rPr>
      <t>.:  Management and sustainable financing plan established for Grand Anse Marine Reserve</t>
    </r>
    <r>
      <rPr>
        <sz val="10"/>
        <color rgb="FFFF0000"/>
        <rFont val="Calibri"/>
        <family val="2"/>
      </rPr>
      <t xml:space="preserve"> </t>
    </r>
  </si>
  <si>
    <t>Areas of degraded and of reforested land</t>
  </si>
  <si>
    <t>Regular and proactive management in at least 4 key NE Dry Forest Reserves, toalling 200 ha</t>
  </si>
  <si>
    <t>Technical reports, reports to relevant Conventions, publications and presentations</t>
  </si>
  <si>
    <t>Continued support of French Government and collaborators in Martinique</t>
  </si>
  <si>
    <t>Activity 1.1.1.2: Identification and assessment of viability of innovative economic and fiscal instruments and other options for conservation and sustainable use of critical biodiversity and ecosystems in NE Iyanola Region</t>
  </si>
  <si>
    <t>Activity 1.1.1.3:Develop concept note to demonstrate the link between resource conservation and income generation (Valuation/CBA) and propose measures to support integration of ecological considerations into planning and development policy framework;  (build on case studies in 1.1.3.1 and info 1.1.2.2.)</t>
  </si>
  <si>
    <t>Activity 1.1.2.1: Collate and update selected species and ecosystems baseline information in NE Iyanola Region</t>
  </si>
  <si>
    <t>Activity 1.1.2.2: Conduct valuation of selected species and ecosystems in NE Iyanola Region</t>
  </si>
  <si>
    <t>Activity 1.1.3.1 Develop case studies for selected critical species and ecosytems in NE Iyanola Region to demonstrate and showcase the value (economic, social, intrinsic…)</t>
  </si>
  <si>
    <t>Activity 1.1.3.3: Initiate and cultivate national, regional and international collaboration and partnerships to foster exchange of experiences and lessons learnt regarding critical terrestrial and marine biodiversity and ecosytems in NE Iyanola Region</t>
  </si>
  <si>
    <t>Activity C2.3.2.1: Explore, discuss and recommend partnership agreements, and options for compensation and incentives with appropriate stakeholders, consistent with planning and development legislation</t>
  </si>
  <si>
    <t>Output C2.3.3:  Two private concessions established to raise revenue for SFM</t>
  </si>
  <si>
    <t>Activity C2.3.3.1:  Identify opportunities/mechanisms for  financing options for SFM including REDD Plus</t>
  </si>
  <si>
    <t xml:space="preserve">Activity C2.3.3.2:  Identify, define and negotiate up to 2 pilot concessions for PPP with existing and potential business enterprises and communities </t>
  </si>
  <si>
    <t>Activity C2.3.2.2: Negotiate at least 1 private public partnerships for restoration efforts on private lands</t>
  </si>
  <si>
    <t>Activity C3.1.1.1:  Rapid assessment of status of Dry Forest in Forest Reserves and on private lands in Iyanola Region and zoning of critical forest areas in NE Iyanola Region (concomittant activity with Land use Plan - C1)</t>
  </si>
  <si>
    <t>Activity C3.1.2.1 Identification and demarcation of boundaries through field assessments, GPS coordinates and utilizing GIS to develop maps of the marine reserves (demarcation will require legal action and possible re-gazetting of the proposed boundaries).</t>
  </si>
  <si>
    <t>Activity C3.1.1.2: Conduct Baseline Assessment for Management Effectiveness of Dry Forest in NE Iyanola Region using appropriate tools such as management effectiveness score card</t>
  </si>
  <si>
    <t>Activity C3.1.2.2 Testing of proposed boundaries against conservation targets (e.g. Aichi Target for 2020) and socio-economic goals and adjusting these boundaries as needed.</t>
  </si>
  <si>
    <t>Output C3.2.1.:  Management and sustainable financing plan established for Grand Anse Marine Reserves in NE Coast</t>
  </si>
  <si>
    <t>Activity 1.1.3.2: Develop and implement a national Public Awareness and Sensitization strategy that addresses NE Iyanola environmentally sensitive issues</t>
  </si>
  <si>
    <t xml:space="preserve">Activity C2.3.4.1:  Design and implement a comprehensive Pressure State response Monitoring Programme for indicator species for measuring success of conservation and biodiversity businesses in NE Iyanola Region (building on existing monitoring programmes) </t>
  </si>
  <si>
    <t>Activity C4.1.1.3: Commence implementation of Pilots for up to three selected categories of products and services to assess best practice</t>
  </si>
  <si>
    <t>Activity C4.1.1.2: Develop management plans and promotional strategies for Piloting of up to three the selected categories of products and services to adopt/adapt and assess best practice based on Activity C4.2.2.1</t>
  </si>
  <si>
    <t>Activity C4.2.1.1: Conduct market research for selected categories of biofriendly products and services</t>
  </si>
  <si>
    <t>Activity C4.2.2.1: Identify international best practice and develop appropriate guidelines and operational standards for production and packaging at national level of bio-diversity businesses, goods, and services, including recommendations for supporting policy and institutional framework (to support Activity C4.1.1.4)</t>
  </si>
  <si>
    <t>Activity C4.2.2.2:Identify and compile best practices adapted at the local level for production (including advisory and supporting services)  and sale of BD friendly goods and services and develop manuals and protocols for community replication and upscaling nationally of successes in sustainable use of local biological resources</t>
  </si>
  <si>
    <t>Activity 3.3.1.3: Define nature-based tourism product for the Iyanola region incorporating BD friendly and cultural heritage products and services and develop business plan (relate to Activity C4.1.1.2)</t>
  </si>
  <si>
    <t>Activity 3.3.1.2: Conduct gap analysis and feasibility/business opportunity study to inform new product and services initiatives</t>
  </si>
  <si>
    <t>Activity C4.1.1.1: Conduct situational analysis and needs assessment to validate the 3 identified categories of Biofriendly goods and services - including inventory of resources; (linked to Activity C3.3.1.1)</t>
  </si>
  <si>
    <t>Activity 1.1.1.1: Review of the National  Planning and Development Policies (including Physical development, Forests, Land, Policies related to conservation and sustainable use of BD, etc.), Standards and Guidelines, and Regulations, including Draft Environmental Impact Assessment Regulations, to  identify strategic entry points  and recommend measures to incorporate ES, biodiversity and SFM and other ecological considerations for strengthening  sustainable national land use planning for enhanced applicability in the NE Iyanola Region</t>
  </si>
  <si>
    <t xml:space="preserve">Activity 1.1.2.3: Development of  Land Use Plan (Terrestrial and Marine Resource Use) with identification/Zoning of critical ecosystems </t>
  </si>
  <si>
    <t>Activity C2.2.1.3: Production, distribution, planting and maintenance of at least 50,000 seedlings of appropriate plant species in designated areas which will enhance carbon stocks while forming migratory corridors</t>
  </si>
  <si>
    <t>Activity C3.1.2.3 Conduct Baseline Assessment for Management Effectiveness using appropriate tools (prelim mgmt score card  will include governance, enforcement and research, will speak more specifically to boundary delimitation)</t>
  </si>
  <si>
    <t>Activity 3.3.1.1: Conduct situational analysis for nature-based tourism product for the Iyanola region incorporating BD friendly and cultural heritage products and services (relate to Activity C4.1.1.1)</t>
  </si>
  <si>
    <r>
      <t>Activity C4.1.1.4: Define and formalise the establishment of the framework for a national management system for linking marketing with production management framework through appropriate instruments (e.g. policy, regulation under existing legislation, cabinet appointed committee, training , MIS, advisory services, etc.) to support the conduct of trade in BD friendly products and services (</t>
    </r>
    <r>
      <rPr>
        <sz val="10"/>
        <color rgb="FFFF0000"/>
        <rFont val="Calibri"/>
        <family val="2"/>
        <scheme val="minor"/>
      </rPr>
      <t>biotrade)</t>
    </r>
  </si>
  <si>
    <t>Activity 1.1.3.4: Develop and/or adapt and implement training plan inclusive of training material and resources to support biodiversity and ecosystem management focused on NE Iyanola Region</t>
  </si>
  <si>
    <t>Activity C2.1.1.1: Spatially represent using appropriate tools the location  and distribution of DFAs; zone and quantify special management areas (e.g. areas to be restored); facilitate incorporation of Spatial Zoning Plan into Land Use Plan generated under Activity C1.1.2.3:</t>
  </si>
  <si>
    <t>Activity C2.2.1.2: Establish community based flying nursery facilities</t>
  </si>
  <si>
    <t>Activity C3.1.1.3: Develop and commence Implementation of  Participatory based Site Specific  Management Plans/Guidelines based on the SFM Plan developed in C2.1.1.2 for at least 4 Dry Forest areas in NE Iyanola Region in conjunction with Activities C.2.2.1.1-3; C2.3.2.1and C2.3.4.1</t>
  </si>
  <si>
    <t>Activity C3.2.1.1:    Formulate and commence implementation of a Participatory based Site Specific Management Plan for Grand Anse Marine Reserve based on the SFM Plan developed in C2.1.1.2 , that will focus on reducing pressures on threatened terrestrial and marine species, incorporating sustainable financing options from Output C2.3.3</t>
  </si>
  <si>
    <t>Activity C3.2.2.1:  Develop and commence implementation of a Participatory based Site Specific Management Plan based on the SFM Plan developed in C2.1.1.2, that will focus on reducing pressures on threatened terrestrial and marine species in Louvet Mangroves</t>
  </si>
  <si>
    <t>Saint Lucia</t>
  </si>
  <si>
    <t>Activity C2.1.1.2: Develop an integrated sustainable forest management (SFM) plan for NE Iyanola Region inclusive of best practices for restoration/rehabilitation/ stabilisation of both terrestrial and marine resources in DFAs, including forest lands, and riverbanks and estuaries, based on Spatial Zoning Plan developed under Activity C2.1.1.1</t>
  </si>
  <si>
    <t>Activity C2.3.1.1: Develop and commence implementation of Participatory based Site Specific Management Plans based on the SFM Plan developed under activity C2.1.1.2 for restoring/stabilising eroded/vulnerable riverbanks and estuaries in conjunction with Activities C 2.2.1.2 and C2.2.1.3</t>
  </si>
  <si>
    <t xml:space="preserve">Activity C2.2.1.1: Develop and commence implementation of Participatory based Site Specific Management Plans based on the SFM Plan developed in C2.1.1.2 for restoring/enhancing forests and lands with appropriate plant species to enhance carbon stocks while creating connectivity in Key Biodiversity Areas/Key Bird Areas;  </t>
  </si>
  <si>
    <t xml:space="preserve">(i) Conservation and advancement of carbon in forests  </t>
  </si>
  <si>
    <t xml:space="preserve">(i) Conservation of forests                 (ii) Avoided deforestation and forest degradation </t>
  </si>
  <si>
    <t xml:space="preserve">1,157 hectares forest lands restored, 200 hectares forest lands enhanced management </t>
  </si>
  <si>
    <t>Projected annual tons CO2savings of 23,056.    (691689 CO2 eq.        10,000 ha avoided degradation - 113948011 CO2 eq. )  Potential total carbon benefit of 691,689 tons CO2 over 30 years.</t>
  </si>
  <si>
    <t xml:space="preserve">Land degradation causes erosion and siltation; e.g. Trou Salee River bank seriously affected by ATV tours; </t>
  </si>
  <si>
    <t>Area of forest protected by Reserve status or active management on private lands</t>
  </si>
  <si>
    <t>GIS maps; Technical reports and international databases</t>
  </si>
  <si>
    <t>Land Use maps, project reports, technical reports; Development Project Proposals</t>
  </si>
  <si>
    <t>Project reports, Technical reports, including carbon accounting</t>
  </si>
  <si>
    <t xml:space="preserve">250 ha of government owned forest reserve relatively well managed </t>
  </si>
  <si>
    <t>(i) Five fragmented Forest Reserves plus three Protected Areas (mangroves) totalling 1664 ha; (ii) no adotped Land Use Plan; (iii) habitat loss by slash-and-burn and sand mining; (iv) renewable natural resources often overexploited; (v) users unaware of impact or alternative practices; (vi) illegal hunting declining; (vi) St Lucia ignaua estimated to below 1000 individuals; Extent of landscape sustainably managed in 2000, 2005, 2010.</t>
  </si>
  <si>
    <t>Land Use Plan, technical reports, sales figures of target community members; Ministry of Agriculture and Ministry of Sustainable Development Reports and Documents</t>
  </si>
  <si>
    <r>
      <rPr>
        <b/>
        <sz val="10"/>
        <rFont val="Calibri"/>
        <family val="2"/>
        <scheme val="minor"/>
      </rPr>
      <t>Risks</t>
    </r>
    <r>
      <rPr>
        <sz val="10"/>
        <rFont val="Calibri"/>
        <family val="2"/>
        <scheme val="minor"/>
      </rPr>
      <t xml:space="preserve">: (i) Private absentee land owners may lack interest in sustainable land managment approaches; (ii) squatters adn sand miners may not be from NE communities; (iii) a major development (resort, road) is approved within the project area;  </t>
    </r>
    <r>
      <rPr>
        <b/>
        <sz val="10"/>
        <rFont val="Calibri"/>
        <family val="2"/>
        <scheme val="minor"/>
      </rPr>
      <t>Assumptions</t>
    </r>
    <r>
      <rPr>
        <sz val="10"/>
        <rFont val="Calibri"/>
        <family val="2"/>
        <scheme val="minor"/>
      </rPr>
      <t>: (i) Adequate community buy-in and internal control mechanisms are created; (ii) Improved regulatory framework can be enforced where internal control does not apply (e.g. external squatters); Capacity to assess seascapes currently exists.</t>
    </r>
  </si>
  <si>
    <t>Populations of at least one rare animal and two rare plant species show increasing trends; Nesting intensity of marine turtles, birds and iguana. Population counts indicate an increase in population size over the average for the past 5 years.</t>
  </si>
  <si>
    <t xml:space="preserve">Species population statistics for selected indicator species (animals and plants); Nesting data of marine turtles, iguanas and birds stable or increasing; </t>
  </si>
  <si>
    <t>Income generated (sales revenue) by Iyanola-based tourist enterprises; Feasibility studies; tourism-based enterprises in NE Coast;  linkages with BD friendly producers at the local level</t>
  </si>
  <si>
    <t>Curriculum and training programme developed by Media Impact Plc available for roll-out for NE Coast campaign; A number of nature-based tourism products and associations exist, but there is an unknown number.  There is also no cohesive structure and weak local linkages exist</t>
  </si>
  <si>
    <t xml:space="preserve">2 terrestrial species rated CR, 2 VU, 3 EN, and 3 not assessed# of nesting marine turtles (only females), size of nesting female turtles; size and number of large male iguanas. Number of bird species, number of individual birds of each species. Techncial feasibility study for "Mainland Island" at Marquis 2 prepared; Draft Iguana Species Action Plan; </t>
  </si>
  <si>
    <t>Awareness and pride in NE Coast assets increased by 25% across Saint Lucia; 2 costed studies on novel, BD-related tourism products;  increased income derived from tourism by 10% in NE Coast; Increased viability of nature-based tourism businesses through implementation of a cohesive operational structure, greater adoption of conservation and sustainability measures, and expansion of markets and local linkages.</t>
  </si>
  <si>
    <t>Training reports; Feasibility studies; business reports/accounts; Busines performance reports; sales data; operational structure; contracts/agreements</t>
  </si>
  <si>
    <r>
      <rPr>
        <b/>
        <sz val="10"/>
        <rFont val="Calibri"/>
        <family val="2"/>
        <scheme val="minor"/>
      </rPr>
      <t>Risks</t>
    </r>
    <r>
      <rPr>
        <sz val="10"/>
        <rFont val="Calibri"/>
        <family val="2"/>
        <scheme val="minor"/>
      </rPr>
      <t xml:space="preserve">: (i) Novel products selected for feasibility studies turn out to be not economical upon detailed analysis; </t>
    </r>
    <r>
      <rPr>
        <b/>
        <sz val="10"/>
        <rFont val="Calibri"/>
        <family val="2"/>
        <scheme val="minor"/>
      </rPr>
      <t>Assumptions</t>
    </r>
    <r>
      <rPr>
        <sz val="10"/>
        <rFont val="Calibri"/>
        <family val="2"/>
        <scheme val="minor"/>
      </rPr>
      <t>: (i) Continued support by international NGOs with relevant social marketing and technical expertise; Existing operators are willing to include NE nature-based products in their offerings; improved data collection measures; accurate record keeping.</t>
    </r>
  </si>
  <si>
    <t>Poaching levels of threatened species  reduced; Criteria for conservation and sustainable use of biodiversity incorporated in policies, standards, and regulations for production and sale of biodiversity friendly products</t>
  </si>
  <si>
    <t>Turtle mortalities around 20% of nesting, deforestation at ~10%; At the local level, there is limited knowledge/awareness of the criteria for sustainable production of BD friendly goods as businesses are mostly informal and production is primarily undertaken at the subsistence level.</t>
  </si>
  <si>
    <t>Marine turtle poaching levels reduced to &lt; 5% of nesting.  Forest loss is 0%; Increased adoption of biodiversity friendly practices in keeping with criteria and indicators for conservation and sustainable use of natural resources</t>
  </si>
  <si>
    <t xml:space="preserve">Technical reports; Nesting data from turtle watch teams. Forest loss data; Standards; policies; guidelines; operating procedures; compliance cheklists </t>
  </si>
  <si>
    <r>
      <rPr>
        <b/>
        <sz val="10"/>
        <rFont val="Calibri"/>
        <family val="2"/>
        <scheme val="minor"/>
      </rPr>
      <t>Risks</t>
    </r>
    <r>
      <rPr>
        <sz val="10"/>
        <rFont val="Calibri"/>
        <family val="2"/>
        <scheme val="minor"/>
      </rPr>
      <t xml:space="preserve">: (i) </t>
    </r>
    <r>
      <rPr>
        <b/>
        <sz val="10"/>
        <rFont val="Calibri"/>
        <family val="2"/>
        <scheme val="minor"/>
      </rPr>
      <t>Assumptions</t>
    </r>
    <r>
      <rPr>
        <sz val="10"/>
        <rFont val="Calibri"/>
        <family val="2"/>
        <scheme val="minor"/>
      </rPr>
      <t>: (i) Data collection is accurate. Capacity exists locally to monitor the poaching and deforest ation levels. Resource loss is reversible; Buy-in to policy recommendations; Compliance mechanisms are supported</t>
    </r>
  </si>
  <si>
    <t>X Number of producers employing best practices for production of BD friendly  goods at one marine reserve; Best practices documented and promulgated among local producers of BF friendly products</t>
  </si>
  <si>
    <t>Number of producers increase to 75% of total producers operating; Best practices adopted in production of biodiversity friendly products</t>
  </si>
  <si>
    <t>Technical reports; business reports/accounts; Data based on research on production activites ongoing at the marine reserves; Documented best practices; training curriculum and other relevant materials; compliance evaluations</t>
  </si>
  <si>
    <r>
      <rPr>
        <b/>
        <sz val="10"/>
        <rFont val="Calibri"/>
        <family val="2"/>
        <scheme val="minor"/>
      </rPr>
      <t>Risks</t>
    </r>
    <r>
      <rPr>
        <sz val="10"/>
        <rFont val="Calibri"/>
        <family val="2"/>
        <scheme val="minor"/>
      </rPr>
      <t xml:space="preserve">: (i) </t>
    </r>
    <r>
      <rPr>
        <b/>
        <sz val="10"/>
        <rFont val="Calibri"/>
        <family val="2"/>
        <scheme val="minor"/>
      </rPr>
      <t>Assumptions</t>
    </r>
    <r>
      <rPr>
        <sz val="10"/>
        <rFont val="Calibri"/>
        <family val="2"/>
        <scheme val="minor"/>
      </rPr>
      <t>: (i) Best practices have been identifies, tested and approved; Buy-in to policy recommendations; Producers understand the value of conservation and sustainability efforts</t>
    </r>
  </si>
  <si>
    <t>Risk of competing land use, private  ownership resistance, acceptance of zoning</t>
  </si>
  <si>
    <t>Land Use Plan; electronic inventory of ecosystem goods ans services and biodiv in NE Coast</t>
  </si>
  <si>
    <t>Formulation of local and integrated land use plan;    Land Use Plan adopted by Cabinet (end-of-project terget)</t>
  </si>
  <si>
    <t>Completed land use plan document and strategy map; Technical Reports and documents, databases/ electronic documentation - videography</t>
  </si>
  <si>
    <t>Existence of NE Quadrant plan, low priority status, financial constraints and acceptance</t>
  </si>
  <si>
    <t>Existence of NE Quadrant plan; No local Land Use Plan exist for NE Coast;  no inventory of ecosystem goods &amp; services and biodiv in NE Coast</t>
  </si>
  <si>
    <t>Training opportunities and sensitization meetings/ workshops and seminars                                 Number of trainees x weeks training; conservation techniques employed; tools and techniques for mapping and valuing ecosystem services</t>
  </si>
  <si>
    <t>Risk of low awareness, recognition lack of technical and financial support  and assuming priority acceptance by authorities</t>
  </si>
  <si>
    <t>Spatial  map showing location, distribution, area and severity</t>
  </si>
  <si>
    <t>GIS maps; Technical reports and  databases</t>
  </si>
  <si>
    <t>Statutory land use zoning plan of DFAs to be restored completed, approved and adopted; national scalemap identifying location, distribution, density and road network linkage</t>
  </si>
  <si>
    <t xml:space="preserve">Extent of Forest areas and acreages planted </t>
  </si>
  <si>
    <t>Depletion of  stocks of intact forest areas that are unzoned with no legal status  for conservation and protection</t>
  </si>
  <si>
    <t>Planting/replacement of 250 ha in NE Coast within nationwide frame of  15,090 ha of forest lands  integrated into a national land use plan</t>
  </si>
  <si>
    <t>Project reports; Forestry and other department reports</t>
  </si>
  <si>
    <t>Technical reports and databases</t>
  </si>
  <si>
    <t>Risk of competing land use, private  ownership resistance; Approval from central govt , aceptance of zoning,  sterilization of land in terms of alternative options, private land rights</t>
  </si>
  <si>
    <t>Limited incentive mechanisms applicable to privately owned lands; No formal agreement with private land owners exist; responsibilities on lands owned by absentee owners not always clear</t>
  </si>
  <si>
    <t xml:space="preserve"> Model Framework for conservation PPP; At least 1 agreement negotiated  for non government forest areas NE Coast/Iyanola</t>
  </si>
  <si>
    <t>Incentive mechanisms and MOUs/Agreements</t>
  </si>
  <si>
    <t>Project reports; Signed MoU/Agreement</t>
  </si>
  <si>
    <t>Defined boundaries spatially represented in map format - Marine and terrestrial boundaries set and include demarcation around freshwater, swamps, forested sites</t>
  </si>
  <si>
    <t>Technical reports from Fisheries Department, Survey Dept; Maps</t>
  </si>
  <si>
    <t xml:space="preserve">Risk of development policy conflicts and assunption that  policymakers will accede </t>
  </si>
  <si>
    <t xml:space="preserve"> Populations of selected indicator species (animals and plants)</t>
  </si>
  <si>
    <t>Technical and financial reports, reports to relevant Conventions, international and national databases and statistics, publications and presentations; Reports on biodiversity loss and commercial activiites in marine reserves</t>
  </si>
  <si>
    <t>Business plan, tourism-based income; new nature-based business enterprises</t>
  </si>
  <si>
    <r>
      <t xml:space="preserve">No business plan exists; Most initiatives at the community level are fragmented and lack proper management/operational structures, including guidelines for sustainable resource use two potential opportunities (mainland island and </t>
    </r>
    <r>
      <rPr>
        <i/>
        <sz val="10"/>
        <color theme="1"/>
        <rFont val="Calibri"/>
        <family val="2"/>
        <scheme val="minor"/>
      </rPr>
      <t xml:space="preserve">in situ </t>
    </r>
    <r>
      <rPr>
        <sz val="10"/>
        <color theme="1"/>
        <rFont val="Calibri"/>
        <family val="2"/>
        <scheme val="minor"/>
      </rPr>
      <t>iguana breeding) have been identified by stakeholder consultation; technical feasibility or draft action plans were prepared</t>
    </r>
  </si>
  <si>
    <t>Business plan developed and adopted by stakeholders; at least 1 novel revenue-generating enterprise piloted; 10% increase in tourism-related income in NE Coast; Revenue from nature based tourism activities at the community level increased through implementation of a structured and sustainable business approach</t>
  </si>
  <si>
    <t>Business Performance Reports; Sales Data; Business Plan; Feasibility study on cost-recovery for maintenance of "mainland Island" in Marquis 2; Training reports; Press releases on special events</t>
  </si>
  <si>
    <t>The business component of the production of local biodiversity friendly products is not well developed as most products are mainly used for subsistence or sold locally and there is little evidence of record keeping.</t>
  </si>
  <si>
    <t>Market data; Business Performance Reports; Training Materials; Operational structure; Government instrument formalising system; Buyer-Supplier trading agreements; contracts; Business Performance Reports</t>
  </si>
  <si>
    <t>Standards, codes of practice and operational procedures for production of BD friendly goods and services</t>
  </si>
  <si>
    <t>Pilot guidelines for the production of 3 biodiversity friendly goods and services</t>
  </si>
  <si>
    <t xml:space="preserve"> Access to markets; mechanisms for sharing of information at community level; training programmes; trends in sustainable livelihoods; trading agreements;  production and sale of products from three categories of BD friendly businesses</t>
  </si>
  <si>
    <t>Market information for application of a more strategic approach to production and trade of biodiversity friendly goods and services</t>
  </si>
  <si>
    <t>Extent of market information available</t>
  </si>
  <si>
    <t xml:space="preserve">Project Reports; Market data; </t>
  </si>
  <si>
    <t>X- ??? Producers employ best practices; Extension services and other programmes provide information on conservation and sustainability measures, but there is no measure of compliance; No best practice guidelines and certification schemes (Some standards for latanye; lansan; honey)</t>
  </si>
  <si>
    <t>There is limited awareness of measures that inform the use of natural resources for sustainable livelihoods at the community level; No best practice guidelines and certification schemes (Some standards for latanye; lansan; honey)</t>
  </si>
  <si>
    <t>(i) number of previously fragmented and of new PAs merged into continuous managemetn areas; (ii) populations of rare and threatened species; Extent/Acreage of land and sea scape under strict environmental management; number pf PAs with management plans developed and under implementation</t>
  </si>
  <si>
    <t>Land Use Plan and enhanced regulatory framework for the NE Coast incorporates biodiversity and ecosystemservices valuation. Production of biodiversity friendly goods and services; Increase size of landscape by 25-35% or 50% of total acreage under management; reduction in unregulated agriculture, sand mining, deforestation for charcoal production, hunting</t>
  </si>
  <si>
    <t>Land Use trends and patterns; extent of sand mining; extent of turtle poaching of Grande Anse and Louvet nesting beaches; area cleared by slash-and-burn for charcoal production and/or short cycle crops</t>
  </si>
  <si>
    <t>No Land Use Plan; sand mining seriously affects nesting iguanas and marine turtles; extensive loss of marine turtles (specifically Dermochelys coriacea) as a result of slaughters for meat and eggs; significant forest degradation by slash-and-burn for charcoal production and/or short cycle crops; ca 30% of charcoal makers practice clear cutting on abandoned estates</t>
  </si>
  <si>
    <t>Sand mining and poaching of sea turtles and their eggs at Grand Anse and Louvet stopped; forest clearing for charcoal and agriculture limited to selective cutting by owners/care-takers on their private land (mid-term targe); Land Use Plan adopted by Cabinet (end-of-project target); Recommendations for policy and legislative reform</t>
  </si>
  <si>
    <t>Population assessment reports and international databases and technical reports; Feasibility studies; Publication/presentation record</t>
  </si>
  <si>
    <r>
      <rPr>
        <b/>
        <sz val="10"/>
        <rFont val="Calibri"/>
        <family val="2"/>
        <scheme val="minor"/>
      </rPr>
      <t>Risks</t>
    </r>
    <r>
      <rPr>
        <sz val="10"/>
        <rFont val="Calibri"/>
        <family val="2"/>
        <scheme val="minor"/>
      </rPr>
      <t xml:space="preserve">: (i) Natural disasters and external impacts on migratory species for example, can mask project impact;  </t>
    </r>
    <r>
      <rPr>
        <b/>
        <sz val="10"/>
        <rFont val="Calibri"/>
        <family val="2"/>
        <scheme val="minor"/>
      </rPr>
      <t>Assumptions</t>
    </r>
    <r>
      <rPr>
        <sz val="10"/>
        <rFont val="Calibri"/>
        <family val="2"/>
        <scheme val="minor"/>
      </rPr>
      <t>: (i) Continued support by international NGOs with relevant technical expertise; (iii) buy-in from private land owners can be created; Data collection is accurate, and standardized. Capacity exists in country to monitor population trends; or community or data collectors are willing and able to be trained. Willingness to carry out annual population assessments for a minimum of 3 consecutive years.</t>
    </r>
  </si>
  <si>
    <t>Revision of Development Policy and Standards/ Guidelines                 Report on current land use policies, legislation,  regulations and standards, and opportunities;  Policy guidelines for incorporating ecological considerations into Land Use  and Development Policy</t>
  </si>
  <si>
    <t>Existing and revised DCSG document    Technical reports; Government / national policy documents.</t>
  </si>
  <si>
    <t xml:space="preserve">Uncontrolled negative ecosystem impacts from unsustainable physical and economic activity with deleterious effects; Land degradation causes erosion and siltation; significant beach degradation due to sand mining at approximately 50 tonnes per week at Grande Anse, and a lesser extent at Louvet. e.g. Trou Salee River bank seriously affected by ATV tours; poor management on privatelands between Forest Reserves creating fragmented landscape; </t>
  </si>
  <si>
    <t xml:space="preserve">Functional and effective mitigative measures such as buffers; Length of restored and stabilized beach fronts, river banks, and riparian vegetation strips; Area of migratory corridors rehabilitated; </t>
  </si>
  <si>
    <t>Populations of selected indicator species (animals and plants); Research Plan</t>
  </si>
  <si>
    <t>Project Reports, Technical reports, international and national databases and statistics; publications and records</t>
  </si>
  <si>
    <t>Increased IUCN assessments; Quantity of beach sand loss as a  result of mining on Grande Anse and Louvet beaches halted or reduced by 70 - 90% of baseline.Assessment of species and ecosystem responses to human activites including CC; Populations of at least one rare animal and two rare plant species show increasing trends</t>
  </si>
  <si>
    <t>Marine reserve designated under SPPA; No delineation of marine reserves for the two areas exist; General outer limits described in relation to the extent of beachfront and fringing forest, and mangroves</t>
  </si>
  <si>
    <t>Map boundary parameters - upper limits and buffer zones</t>
  </si>
  <si>
    <t xml:space="preserve">Engagement and inputs from local council and local groups;   Size and distibution of mangrove species; Populations of selected indicator species (animals and plants) </t>
  </si>
  <si>
    <r>
      <t>2 terrestrial species rated CR, 2 VU, 3 EN, and 3 not assessed by IUCN</t>
    </r>
    <r>
      <rPr>
        <sz val="10"/>
        <rFont val="Calibri"/>
        <family val="2"/>
        <scheme val="minor"/>
      </rPr>
      <t xml:space="preserve">;  indicator species, marine turtles / Dermochelys coriacea CR and Chelonia mydas, Eretmochelys imbricata, EN; </t>
    </r>
    <r>
      <rPr>
        <sz val="10"/>
        <color theme="1"/>
        <rFont val="Calibri"/>
        <family val="2"/>
        <scheme val="minor"/>
      </rPr>
      <t>Grand Anse Beach and Mangrove is designated Marine Reserve (WDPA ID 31421) but IUCN category not defined; Several IAS and control strategies identified for NE Coast; A Number of sustainable management projects ongoing.</t>
    </r>
  </si>
  <si>
    <t xml:space="preserve">Fisheries` Dept and LU Zoning Plan;  Management Plan document, endorsement signature; GPS markers </t>
  </si>
  <si>
    <t xml:space="preserve">Designate mangroves as part MRM Area of LU zoning plan; Management plan produced through broad-based community consultation, formally endorsed by community representatives, and being implemented. GPS markers established for all outer boundaries, (land and offshore), and key ecosystems such as mangroves, river beds, wetlands demarcated and assessed, with clearly defined  harvest control mechanisms.  </t>
  </si>
  <si>
    <t>Year 4</t>
  </si>
  <si>
    <t>1.1.1.1</t>
  </si>
  <si>
    <t>1.1.1.2</t>
  </si>
  <si>
    <t>1.1.1.3</t>
  </si>
  <si>
    <t>1.1.3.3</t>
  </si>
  <si>
    <t>1.1.3.4</t>
  </si>
  <si>
    <t>2.1.1.1</t>
  </si>
  <si>
    <t>2.1.1.2</t>
  </si>
  <si>
    <t>2.2.1.1</t>
  </si>
  <si>
    <t>2.2.1.2</t>
  </si>
  <si>
    <t>2.2.1.3</t>
  </si>
  <si>
    <t>2.3.2.2</t>
  </si>
  <si>
    <t>2.3.3.1</t>
  </si>
  <si>
    <t>2.3.3.2</t>
  </si>
  <si>
    <t>3.1.2.1</t>
  </si>
  <si>
    <t>3.1.2.2</t>
  </si>
  <si>
    <t>3.1.2.3</t>
  </si>
  <si>
    <t>3.2.2.1</t>
  </si>
  <si>
    <t>4..1.1.1</t>
  </si>
  <si>
    <t>4..1.1.2</t>
  </si>
  <si>
    <t>4..1.1.3</t>
  </si>
  <si>
    <t>4..1.1.4</t>
  </si>
  <si>
    <t>4.2.1.1</t>
  </si>
  <si>
    <t>4.2.2.1</t>
  </si>
  <si>
    <t>4.2.2.2</t>
  </si>
  <si>
    <t xml:space="preserve">Standard operating procedures; Policies, guidelines for the production of BD friendly products </t>
  </si>
  <si>
    <r>
      <t xml:space="preserve">Output C1.1.3: </t>
    </r>
    <r>
      <rPr>
        <sz val="10"/>
        <color theme="1"/>
        <rFont val="Calibri"/>
        <family val="2"/>
      </rPr>
      <t>Enhanced capacity of national and local leaders to uptake ecosystem services values considerations in planning  in decision making</t>
    </r>
  </si>
  <si>
    <t>Land use plan with zonation of intact and/or degraded forests does not exist</t>
  </si>
  <si>
    <t>Inclusion in zoning regime proposals and strategy of land use plan for implementation; 2km of riverbanks restored/stabilized; total of 200ha of non-fragmented migratory corridors rehabilitated; Quantity of beach sand loss as a  result of mining on Grande Anse and Louvet beaches halted or reduced by 70 - 90% of baseline.</t>
  </si>
  <si>
    <t xml:space="preserve">Conservation and management programmes of FD constrained due to limited resources - annual government budget of &gt;&gt;&gt;&gt; </t>
  </si>
  <si>
    <t>Model Framework for Sustainable Financing for Forestry/BD related programmes - – at least 2 private concessions within a sustainable financing frame negotiated to raise revenue for SFM</t>
  </si>
  <si>
    <r>
      <t xml:space="preserve">Knowledge base on rare species limited, but recent assessments of some birds and plants exist; Several additional candidate indicator species have been identified; IUCN assesment: 2 terrestrial species rated CR, 2 VU, 3 EN, and 3 not assessed;  </t>
    </r>
    <r>
      <rPr>
        <sz val="10"/>
        <color rgb="FFFF0000"/>
        <rFont val="Calibri"/>
        <family val="2"/>
        <scheme val="minor"/>
      </rPr>
      <t>add marine species</t>
    </r>
  </si>
  <si>
    <t xml:space="preserve">20% increase in management effectiveness score in Forest Reserves </t>
  </si>
  <si>
    <t>Forest reserves consist of natural dry forest and exotic plantations; incursions into Forest Reserves are rare, but management levels are low.</t>
  </si>
  <si>
    <t>Management and sustainable financing plan; Increased IUCN assessments of species and protected areas; Populations of at least one rare animal and two rare plant species show increasing trends; IAS contained or show decreasing trend</t>
  </si>
  <si>
    <t>Stakeholder Participation Plan;  No management Plan; Spatial map of mangrove, and list of vulnerable plant and animal species; list of community extractive and non-extractive activities</t>
  </si>
  <si>
    <t>Insufficient data available to inform current availability of resources, level of production, market access, or revenue derived from biodiversity friendly goods and services; absence of an institutionalised and regulated by national systems framework for production of BD friendly goods and services; Government ministries, agencies, NGOs provide support for development and implementation  of BD friendly businesses but the support is not holistic; Selected categories for pilots have been identified based on available resources and current activities.</t>
  </si>
  <si>
    <t>Increased viability of enterprises for the production of biodiversity friendly goods and services facilitated through increased market access, research and training initiatives and piloting of national management system;  Pilot management plans and promotional strategies for 3 BD friendly goods and services; Structured/ coordinated approach to providing support at the national level for the production and sale of BD friendly products  for the enhancement of sustainable livelihoods; Community Replication Framework established to support the upscaling in production B D Friendly businesses</t>
  </si>
  <si>
    <t>Existing DCSG document does not cater for ecological considerations; Some Government policies incorporate species and landscape protection considerations; Current land Use Policy does not integrated ecological considerations;  No legislation on land use</t>
  </si>
  <si>
    <t xml:space="preserve">Concept Note/Cabinet Paper proposing measures for revisions and approvals for DCSG document with ecological requirements;                                         The Physical Planning Dept. &amp; the DCA establishes measures for evaluating planing applications from a multidimensional perspective, including ecological considerations; </t>
  </si>
  <si>
    <r>
      <t>Limited qualitative and quantitative capacity and specialized knowledge and expertise; Forestry Dept benefited from past exchange with French WBT researchers; 5 Forestry staff trained in capture, tag  release technique for</t>
    </r>
    <r>
      <rPr>
        <i/>
        <sz val="10"/>
        <color theme="1"/>
        <rFont val="Calibri"/>
        <family val="2"/>
        <scheme val="minor"/>
      </rPr>
      <t xml:space="preserve"> Iguana delicatissima; </t>
    </r>
    <r>
      <rPr>
        <sz val="10"/>
        <color theme="1"/>
        <rFont val="Calibri"/>
        <family val="2"/>
        <scheme val="minor"/>
      </rPr>
      <t xml:space="preserve">On-going analysis of Iguana genetics in Americas with support fo French Government </t>
    </r>
  </si>
  <si>
    <t>Project technical and training reports; publications/presentations</t>
  </si>
  <si>
    <t xml:space="preserve">Case Studies using ecosystem valuation to demonstrate socio-economic importance of critical BD friendly goods and services in NE coast. A cadre of practitioners with the requisite capacity   - trainees, increased capacity and increased levels of integration; At least one exchange with overseas agency; </t>
  </si>
  <si>
    <t>PMC</t>
  </si>
  <si>
    <t>Appendix 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</si>
</sst>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32" x14ac:knownFonts="1">
    <font>
      <sz val="11"/>
      <color theme="1"/>
      <name val="Calibri"/>
      <family val="2"/>
      <scheme val="minor"/>
    </font>
    <font>
      <b/>
      <sz val="11"/>
      <color theme="1"/>
      <name val="Calibri"/>
      <family val="2"/>
      <scheme val="minor"/>
    </font>
    <font>
      <b/>
      <sz val="12"/>
      <color theme="1"/>
      <name val="Calibri"/>
      <family val="2"/>
      <scheme val="minor"/>
    </font>
    <font>
      <sz val="10"/>
      <color theme="1"/>
      <name val="Calibri"/>
      <family val="2"/>
    </font>
    <font>
      <b/>
      <sz val="10"/>
      <color theme="1"/>
      <name val="Calibri"/>
      <family val="2"/>
    </font>
    <font>
      <sz val="10"/>
      <name val="Calibri"/>
      <family val="2"/>
    </font>
    <font>
      <b/>
      <sz val="11"/>
      <color theme="1"/>
      <name val="Calibri"/>
      <family val="2"/>
    </font>
    <font>
      <sz val="10"/>
      <color theme="1"/>
      <name val="Calibri"/>
      <family val="2"/>
      <scheme val="minor"/>
    </font>
    <font>
      <sz val="10"/>
      <name val="Calibri"/>
      <family val="2"/>
      <scheme val="minor"/>
    </font>
    <font>
      <b/>
      <sz val="10"/>
      <color theme="1"/>
      <name val="Calibri"/>
      <family val="2"/>
      <scheme val="minor"/>
    </font>
    <font>
      <sz val="10"/>
      <color rgb="FFFF0000"/>
      <name val="Calibri"/>
      <family val="2"/>
    </font>
    <font>
      <b/>
      <sz val="10"/>
      <name val="Calibri"/>
      <family val="2"/>
      <scheme val="minor"/>
    </font>
    <font>
      <sz val="9"/>
      <color indexed="81"/>
      <name val="Calibri"/>
      <family val="2"/>
    </font>
    <font>
      <b/>
      <sz val="9"/>
      <color indexed="81"/>
      <name val="Calibri"/>
      <family val="2"/>
    </font>
    <font>
      <sz val="10"/>
      <color theme="4"/>
      <name val="Calibri"/>
      <family val="2"/>
      <scheme val="minor"/>
    </font>
    <font>
      <sz val="11"/>
      <color theme="1"/>
      <name val="Calibri"/>
      <family val="2"/>
      <scheme val="minor"/>
    </font>
    <font>
      <sz val="11"/>
      <color rgb="FFFFC000"/>
      <name val="Calibri"/>
      <family val="2"/>
      <scheme val="minor"/>
    </font>
    <font>
      <i/>
      <sz val="10"/>
      <color theme="1"/>
      <name val="Calibri"/>
      <family val="2"/>
      <scheme val="minor"/>
    </font>
    <font>
      <b/>
      <sz val="10"/>
      <name val="Arial"/>
      <family val="2"/>
    </font>
    <font>
      <b/>
      <sz val="12"/>
      <name val="Arial"/>
      <family val="2"/>
    </font>
    <font>
      <sz val="10"/>
      <color theme="1" tint="0.499984740745262"/>
      <name val="Calibri"/>
      <family val="2"/>
      <scheme val="minor"/>
    </font>
    <font>
      <sz val="11"/>
      <name val="Calibri"/>
      <family val="2"/>
      <scheme val="minor"/>
    </font>
    <font>
      <b/>
      <sz val="11"/>
      <name val="Calibri"/>
      <family val="2"/>
      <scheme val="minor"/>
    </font>
    <font>
      <b/>
      <sz val="12"/>
      <name val="Calibri"/>
      <family val="2"/>
      <scheme val="minor"/>
    </font>
    <font>
      <b/>
      <i/>
      <sz val="11"/>
      <name val="Calibri"/>
      <family val="2"/>
      <scheme val="minor"/>
    </font>
    <font>
      <i/>
      <sz val="11"/>
      <color theme="1"/>
      <name val="Calibri"/>
      <family val="2"/>
      <scheme val="minor"/>
    </font>
    <font>
      <b/>
      <i/>
      <sz val="11"/>
      <color theme="1"/>
      <name val="Calibri"/>
      <family val="2"/>
      <scheme val="minor"/>
    </font>
    <font>
      <b/>
      <i/>
      <sz val="10"/>
      <name val="Arial"/>
      <family val="2"/>
    </font>
    <font>
      <sz val="10"/>
      <color rgb="FFFFC000"/>
      <name val="Calibri"/>
      <family val="2"/>
      <scheme val="minor"/>
    </font>
    <font>
      <sz val="10"/>
      <color rgb="FFFF0000"/>
      <name val="Calibri"/>
      <family val="2"/>
      <scheme val="minor"/>
    </font>
    <font>
      <b/>
      <sz val="10"/>
      <color theme="1" tint="0.34998626667073579"/>
      <name val="Calibri"/>
      <family val="2"/>
      <scheme val="minor"/>
    </font>
    <font>
      <sz val="10"/>
      <color theme="1" tint="0.34998626667073579"/>
      <name val="Calibri"/>
      <family val="2"/>
      <scheme val="minor"/>
    </font>
  </fonts>
  <fills count="20">
    <fill>
      <patternFill patternType="none"/>
    </fill>
    <fill>
      <patternFill patternType="gray125"/>
    </fill>
    <fill>
      <patternFill patternType="solid">
        <fgColor theme="8" tint="0.59999389629810485"/>
        <bgColor indexed="64"/>
      </patternFill>
    </fill>
    <fill>
      <patternFill patternType="solid">
        <fgColor rgb="FFDDD9C3"/>
        <bgColor indexed="64"/>
      </patternFill>
    </fill>
    <fill>
      <patternFill patternType="solid">
        <fgColor rgb="FFFFFF00"/>
        <bgColor indexed="64"/>
      </patternFill>
    </fill>
    <fill>
      <patternFill patternType="solid">
        <fgColor theme="4" tint="0.79998168889431442"/>
        <bgColor indexed="64"/>
      </patternFill>
    </fill>
    <fill>
      <patternFill patternType="solid">
        <fgColor rgb="FFD9D9D9"/>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tint="-0.249977111117893"/>
        <bgColor indexed="64"/>
      </patternFill>
    </fill>
    <fill>
      <patternFill patternType="solid">
        <fgColor rgb="FFFFFF99"/>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9" tint="0.79998168889431442"/>
        <bgColor indexed="64"/>
      </patternFill>
    </fill>
    <fill>
      <patternFill patternType="solid">
        <fgColor rgb="FFCC99FF"/>
        <bgColor indexed="64"/>
      </patternFill>
    </fill>
    <fill>
      <patternFill patternType="solid">
        <fgColor rgb="FFFFFFFF"/>
        <bgColor indexed="64"/>
      </patternFill>
    </fill>
    <fill>
      <patternFill patternType="solid">
        <fgColor theme="9" tint="0.59996337778862885"/>
        <bgColor indexed="64"/>
      </patternFill>
    </fill>
    <fill>
      <patternFill patternType="solid">
        <fgColor theme="9" tint="0.39994506668294322"/>
        <bgColor indexed="64"/>
      </patternFill>
    </fill>
    <fill>
      <patternFill patternType="solid">
        <fgColor rgb="FFFFFF66"/>
        <bgColor indexed="64"/>
      </patternFill>
    </fill>
  </fills>
  <borders count="55">
    <border>
      <left/>
      <right/>
      <top/>
      <bottom/>
      <diagonal/>
    </border>
    <border>
      <left style="thin">
        <color auto="1"/>
      </left>
      <right style="thin">
        <color auto="1"/>
      </right>
      <top style="thin">
        <color auto="1"/>
      </top>
      <bottom style="thin">
        <color auto="1"/>
      </bottom>
      <diagonal/>
    </border>
    <border>
      <left style="medium">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auto="1"/>
      </left>
      <right/>
      <top/>
      <bottom style="thin">
        <color auto="1"/>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auto="1"/>
      </left>
      <right style="medium">
        <color indexed="64"/>
      </right>
      <top/>
      <bottom style="thin">
        <color auto="1"/>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auto="1"/>
      </top>
      <bottom/>
      <diagonal/>
    </border>
    <border>
      <left/>
      <right/>
      <top/>
      <bottom style="medium">
        <color indexed="64"/>
      </bottom>
      <diagonal/>
    </border>
    <border>
      <left/>
      <right/>
      <top style="medium">
        <color indexed="64"/>
      </top>
      <bottom style="medium">
        <color indexed="64"/>
      </bottom>
      <diagonal/>
    </border>
    <border>
      <left/>
      <right style="medium">
        <color auto="1"/>
      </right>
      <top style="medium">
        <color auto="1"/>
      </top>
      <bottom style="medium">
        <color auto="1"/>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auto="1"/>
      </right>
      <top style="medium">
        <color indexed="64"/>
      </top>
      <bottom style="medium">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auto="1"/>
      </left>
      <right style="medium">
        <color auto="1"/>
      </right>
      <top/>
      <bottom/>
      <diagonal/>
    </border>
    <border>
      <left/>
      <right style="thin">
        <color indexed="64"/>
      </right>
      <top style="medium">
        <color indexed="64"/>
      </top>
      <bottom style="thin">
        <color indexed="64"/>
      </bottom>
      <diagonal/>
    </border>
  </borders>
  <cellStyleXfs count="2">
    <xf numFmtId="0" fontId="0" fillId="0" borderId="0"/>
    <xf numFmtId="43" fontId="15" fillId="0" borderId="0" applyFont="0" applyFill="0" applyBorder="0" applyAlignment="0" applyProtection="0"/>
  </cellStyleXfs>
  <cellXfs count="945">
    <xf numFmtId="0" fontId="0" fillId="0" borderId="0" xfId="0"/>
    <xf numFmtId="0" fontId="2" fillId="0" borderId="0" xfId="0" applyFont="1"/>
    <xf numFmtId="0" fontId="1" fillId="0" borderId="0" xfId="0" applyFont="1"/>
    <xf numFmtId="0" fontId="3" fillId="3" borderId="2" xfId="0" applyFont="1" applyFill="1" applyBorder="1" applyAlignment="1">
      <alignment vertical="top" wrapText="1"/>
    </xf>
    <xf numFmtId="0" fontId="4" fillId="3" borderId="3" xfId="0" applyFont="1" applyFill="1" applyBorder="1" applyAlignment="1">
      <alignment vertical="top" wrapText="1"/>
    </xf>
    <xf numFmtId="0" fontId="4" fillId="3" borderId="4" xfId="0" applyFont="1" applyFill="1" applyBorder="1" applyAlignment="1">
      <alignment vertical="top" wrapText="1"/>
    </xf>
    <xf numFmtId="0" fontId="4" fillId="4" borderId="1" xfId="0" applyFont="1" applyFill="1" applyBorder="1" applyAlignment="1">
      <alignment vertical="top" wrapText="1"/>
    </xf>
    <xf numFmtId="0" fontId="5" fillId="0" borderId="1" xfId="0" applyFont="1" applyBorder="1" applyAlignment="1">
      <alignment horizontal="left" vertical="top" wrapText="1"/>
    </xf>
    <xf numFmtId="0" fontId="6" fillId="6" borderId="1" xfId="0" applyFont="1" applyFill="1" applyBorder="1" applyAlignment="1">
      <alignment horizontal="center" vertical="top" wrapText="1"/>
    </xf>
    <xf numFmtId="0" fontId="1" fillId="7" borderId="1" xfId="0" applyFont="1" applyFill="1" applyBorder="1" applyAlignment="1">
      <alignment horizontal="center" vertical="top"/>
    </xf>
    <xf numFmtId="0" fontId="3" fillId="4" borderId="1" xfId="0" applyFont="1" applyFill="1" applyBorder="1" applyAlignment="1">
      <alignment vertical="top" wrapText="1"/>
    </xf>
    <xf numFmtId="0" fontId="3"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0" borderId="3" xfId="0" applyFont="1" applyFill="1" applyBorder="1" applyAlignment="1">
      <alignment horizontal="left" vertical="top" wrapText="1"/>
    </xf>
    <xf numFmtId="0" fontId="6" fillId="6" borderId="6"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0" fillId="0" borderId="0" xfId="0" applyFont="1"/>
    <xf numFmtId="0" fontId="8" fillId="0" borderId="1" xfId="0" applyFont="1" applyBorder="1" applyAlignment="1">
      <alignment vertical="top" wrapText="1"/>
    </xf>
    <xf numFmtId="0" fontId="7" fillId="0" borderId="1" xfId="0" applyFont="1" applyBorder="1" applyAlignment="1">
      <alignment vertical="top" wrapText="1"/>
    </xf>
    <xf numFmtId="0" fontId="7" fillId="0" borderId="1" xfId="0" applyFont="1" applyFill="1" applyBorder="1" applyAlignment="1">
      <alignment horizontal="left" wrapText="1" indent="5"/>
    </xf>
    <xf numFmtId="0" fontId="4" fillId="8" borderId="1" xfId="0" applyFont="1" applyFill="1" applyBorder="1" applyAlignment="1">
      <alignment vertical="top" wrapText="1"/>
    </xf>
    <xf numFmtId="0" fontId="3" fillId="8" borderId="1" xfId="0" applyFont="1" applyFill="1" applyBorder="1" applyAlignment="1">
      <alignment vertical="top" wrapText="1"/>
    </xf>
    <xf numFmtId="0" fontId="4" fillId="8" borderId="6" xfId="0" applyFont="1" applyFill="1" applyBorder="1" applyAlignment="1">
      <alignment vertical="top" wrapText="1"/>
    </xf>
    <xf numFmtId="0" fontId="8" fillId="0" borderId="1" xfId="0" applyFont="1" applyBorder="1" applyAlignment="1">
      <alignment horizontal="left" vertical="top" wrapText="1"/>
    </xf>
    <xf numFmtId="0" fontId="8" fillId="0" borderId="3" xfId="0" applyFont="1" applyFill="1" applyBorder="1" applyAlignment="1">
      <alignment horizontal="left" vertical="top" wrapText="1"/>
    </xf>
    <xf numFmtId="0" fontId="3" fillId="4" borderId="6" xfId="0" applyFont="1" applyFill="1" applyBorder="1" applyAlignment="1">
      <alignment vertical="top" wrapText="1"/>
    </xf>
    <xf numFmtId="0" fontId="7" fillId="0" borderId="1" xfId="0" applyFont="1" applyFill="1" applyBorder="1" applyAlignment="1">
      <alignment wrapText="1"/>
    </xf>
    <xf numFmtId="0" fontId="7" fillId="0" borderId="1" xfId="0" applyFont="1" applyFill="1" applyBorder="1" applyAlignment="1">
      <alignment vertical="center" wrapText="1"/>
    </xf>
    <xf numFmtId="0" fontId="1" fillId="8" borderId="7" xfId="0" applyFont="1" applyFill="1" applyBorder="1" applyAlignment="1">
      <alignment vertical="top" wrapText="1"/>
    </xf>
    <xf numFmtId="0" fontId="1" fillId="11" borderId="7" xfId="0" applyFont="1" applyFill="1" applyBorder="1"/>
    <xf numFmtId="0" fontId="1" fillId="11" borderId="8" xfId="0" applyFont="1" applyFill="1" applyBorder="1"/>
    <xf numFmtId="0" fontId="1" fillId="11" borderId="9" xfId="0" applyFont="1" applyFill="1" applyBorder="1"/>
    <xf numFmtId="0" fontId="0" fillId="11" borderId="5" xfId="0" applyFill="1" applyBorder="1"/>
    <xf numFmtId="0" fontId="0" fillId="11" borderId="6" xfId="0" applyFill="1" applyBorder="1"/>
    <xf numFmtId="0" fontId="7" fillId="0" borderId="1" xfId="0" applyFont="1" applyFill="1" applyBorder="1" applyAlignment="1"/>
    <xf numFmtId="0" fontId="0" fillId="0" borderId="1" xfId="0" applyFill="1" applyBorder="1"/>
    <xf numFmtId="0" fontId="9" fillId="0" borderId="1" xfId="0" applyFont="1" applyFill="1" applyBorder="1" applyAlignment="1">
      <alignment vertical="center" wrapText="1"/>
    </xf>
    <xf numFmtId="3" fontId="0" fillId="0" borderId="0" xfId="0" applyNumberFormat="1"/>
    <xf numFmtId="0" fontId="4" fillId="4" borderId="6" xfId="0" applyFont="1" applyFill="1" applyBorder="1" applyAlignment="1">
      <alignment vertical="top" wrapText="1"/>
    </xf>
    <xf numFmtId="0" fontId="1" fillId="9" borderId="7" xfId="0" applyFont="1" applyFill="1" applyBorder="1" applyAlignment="1">
      <alignment horizontal="center"/>
    </xf>
    <xf numFmtId="0" fontId="4" fillId="4" borderId="11" xfId="0" applyFont="1" applyFill="1" applyBorder="1" applyAlignment="1">
      <alignment vertical="top" wrapText="1"/>
    </xf>
    <xf numFmtId="0" fontId="7" fillId="10" borderId="7" xfId="0" applyFont="1" applyFill="1" applyBorder="1" applyAlignment="1">
      <alignment horizontal="left" vertical="center" wrapText="1" indent="2"/>
    </xf>
    <xf numFmtId="0" fontId="4" fillId="4" borderId="7" xfId="0" applyFont="1" applyFill="1" applyBorder="1" applyAlignment="1">
      <alignment vertical="top" wrapText="1"/>
    </xf>
    <xf numFmtId="0" fontId="7" fillId="10" borderId="7" xfId="0" applyFont="1" applyFill="1" applyBorder="1" applyAlignment="1">
      <alignment horizontal="left" wrapText="1" indent="2"/>
    </xf>
    <xf numFmtId="0" fontId="9" fillId="10" borderId="7" xfId="0" applyFont="1" applyFill="1" applyBorder="1" applyAlignment="1">
      <alignment horizontal="left" vertical="center" wrapText="1" indent="2"/>
    </xf>
    <xf numFmtId="0" fontId="7" fillId="10" borderId="7" xfId="0" applyFont="1" applyFill="1" applyBorder="1" applyAlignment="1">
      <alignment horizontal="left" vertical="top" wrapText="1" indent="2"/>
    </xf>
    <xf numFmtId="3" fontId="1" fillId="8" borderId="1" xfId="0" applyNumberFormat="1" applyFont="1" applyFill="1" applyBorder="1"/>
    <xf numFmtId="3" fontId="1" fillId="5" borderId="1" xfId="1" applyNumberFormat="1" applyFont="1" applyFill="1" applyBorder="1"/>
    <xf numFmtId="3" fontId="1" fillId="0" borderId="1" xfId="0" applyNumberFormat="1" applyFont="1" applyBorder="1"/>
    <xf numFmtId="0" fontId="9" fillId="5" borderId="7" xfId="0" applyFont="1" applyFill="1" applyBorder="1" applyAlignment="1">
      <alignment wrapText="1"/>
    </xf>
    <xf numFmtId="0" fontId="1" fillId="5" borderId="7" xfId="0" applyFont="1" applyFill="1" applyBorder="1" applyAlignment="1">
      <alignment horizontal="left" vertical="top" wrapText="1"/>
    </xf>
    <xf numFmtId="0" fontId="7" fillId="0" borderId="1" xfId="0" applyFont="1" applyFill="1" applyBorder="1" applyAlignment="1">
      <alignment horizontal="left" vertical="top" wrapText="1"/>
    </xf>
    <xf numFmtId="0" fontId="6" fillId="6" borderId="7" xfId="0" applyFont="1" applyFill="1" applyBorder="1" applyAlignment="1">
      <alignment horizontal="center" vertical="center" wrapText="1"/>
    </xf>
    <xf numFmtId="0" fontId="7" fillId="0" borderId="7" xfId="0" applyFont="1" applyBorder="1" applyAlignment="1">
      <alignment vertical="top" wrapText="1"/>
    </xf>
    <xf numFmtId="0" fontId="1" fillId="0" borderId="11" xfId="0" applyFont="1" applyFill="1" applyBorder="1" applyAlignment="1">
      <alignment horizontal="left" vertical="top" wrapText="1"/>
    </xf>
    <xf numFmtId="0" fontId="1" fillId="0" borderId="10" xfId="0" applyFont="1" applyFill="1" applyBorder="1" applyAlignment="1">
      <alignment horizontal="center"/>
    </xf>
    <xf numFmtId="0" fontId="7" fillId="0" borderId="10" xfId="0" applyFont="1" applyFill="1" applyBorder="1" applyAlignment="1">
      <alignment vertical="top" wrapText="1"/>
    </xf>
    <xf numFmtId="0" fontId="0" fillId="0" borderId="10" xfId="0" applyFont="1" applyFill="1" applyBorder="1" applyAlignment="1">
      <alignment horizontal="left" vertical="top" wrapText="1"/>
    </xf>
    <xf numFmtId="0" fontId="1" fillId="0" borderId="10" xfId="0" applyFont="1" applyFill="1" applyBorder="1" applyAlignment="1">
      <alignment horizontal="left" vertical="top"/>
    </xf>
    <xf numFmtId="0" fontId="3" fillId="8" borderId="7" xfId="0" applyFont="1" applyFill="1" applyBorder="1" applyAlignment="1">
      <alignment vertical="top" wrapText="1"/>
    </xf>
    <xf numFmtId="0" fontId="3" fillId="8" borderId="11" xfId="0" applyFont="1" applyFill="1" applyBorder="1" applyAlignment="1">
      <alignment vertical="top" wrapText="1"/>
    </xf>
    <xf numFmtId="3" fontId="1" fillId="5" borderId="8" xfId="0" applyNumberFormat="1" applyFont="1" applyFill="1" applyBorder="1" applyAlignment="1">
      <alignment horizontal="right" vertical="top" wrapText="1"/>
    </xf>
    <xf numFmtId="3" fontId="1" fillId="5" borderId="1" xfId="0" applyNumberFormat="1" applyFont="1" applyFill="1" applyBorder="1" applyAlignment="1">
      <alignment horizontal="right" vertical="top" wrapText="1"/>
    </xf>
    <xf numFmtId="3" fontId="1" fillId="5" borderId="9" xfId="0" applyNumberFormat="1" applyFont="1" applyFill="1" applyBorder="1" applyAlignment="1">
      <alignment horizontal="right" vertical="top" wrapText="1"/>
    </xf>
    <xf numFmtId="0" fontId="16" fillId="0" borderId="0" xfId="0" applyFont="1"/>
    <xf numFmtId="0" fontId="16" fillId="0" borderId="0" xfId="0" applyFont="1" applyFill="1"/>
    <xf numFmtId="0" fontId="7" fillId="0" borderId="1" xfId="0" applyFont="1" applyFill="1" applyBorder="1" applyAlignment="1">
      <alignment vertical="top" wrapText="1"/>
    </xf>
    <xf numFmtId="0" fontId="14" fillId="0" borderId="1" xfId="0" applyFont="1" applyFill="1" applyBorder="1" applyAlignment="1">
      <alignment horizontal="left" wrapText="1" indent="5"/>
    </xf>
    <xf numFmtId="0" fontId="1" fillId="5" borderId="7" xfId="0" applyFont="1" applyFill="1" applyBorder="1" applyAlignment="1">
      <alignment vertical="top" wrapText="1"/>
    </xf>
    <xf numFmtId="0" fontId="14" fillId="0" borderId="1" xfId="0" applyFont="1" applyFill="1" applyBorder="1" applyAlignment="1">
      <alignment wrapText="1"/>
    </xf>
    <xf numFmtId="0" fontId="1" fillId="4" borderId="8" xfId="0" applyFont="1" applyFill="1" applyBorder="1" applyAlignment="1">
      <alignment vertical="center" wrapText="1"/>
    </xf>
    <xf numFmtId="0" fontId="9" fillId="4" borderId="7" xfId="0" applyFont="1" applyFill="1" applyBorder="1" applyAlignment="1">
      <alignment vertical="center" wrapText="1"/>
    </xf>
    <xf numFmtId="0" fontId="7" fillId="4" borderId="8" xfId="0" applyFont="1" applyFill="1" applyBorder="1" applyAlignment="1">
      <alignment vertical="center" wrapText="1"/>
    </xf>
    <xf numFmtId="0" fontId="7" fillId="0" borderId="7" xfId="0" applyFont="1" applyFill="1" applyBorder="1" applyAlignment="1">
      <alignment horizontal="left" wrapText="1" indent="2"/>
    </xf>
    <xf numFmtId="0" fontId="7" fillId="11" borderId="1" xfId="0" applyFont="1" applyFill="1" applyBorder="1" applyAlignment="1">
      <alignment horizontal="left" wrapText="1" indent="5"/>
    </xf>
    <xf numFmtId="0" fontId="7" fillId="8" borderId="7" xfId="0" applyFont="1" applyFill="1" applyBorder="1" applyAlignment="1">
      <alignment vertical="top" wrapText="1"/>
    </xf>
    <xf numFmtId="0" fontId="7" fillId="8" borderId="8" xfId="0" applyFont="1" applyFill="1" applyBorder="1" applyAlignment="1">
      <alignment vertical="top" wrapText="1"/>
    </xf>
    <xf numFmtId="0" fontId="1" fillId="0" borderId="10" xfId="0" applyFont="1" applyFill="1" applyBorder="1" applyAlignment="1">
      <alignment horizontal="center" vertical="top"/>
    </xf>
    <xf numFmtId="3" fontId="9" fillId="4" borderId="1" xfId="0" applyNumberFormat="1" applyFont="1" applyFill="1" applyBorder="1"/>
    <xf numFmtId="3" fontId="7" fillId="8" borderId="1" xfId="0" applyNumberFormat="1" applyFont="1" applyFill="1" applyBorder="1"/>
    <xf numFmtId="3" fontId="9" fillId="4" borderId="1" xfId="1" applyNumberFormat="1" applyFont="1" applyFill="1" applyBorder="1"/>
    <xf numFmtId="0" fontId="1" fillId="0" borderId="1" xfId="0" applyFont="1" applyBorder="1"/>
    <xf numFmtId="0" fontId="0" fillId="11" borderId="11" xfId="0" applyFill="1" applyBorder="1"/>
    <xf numFmtId="0" fontId="7" fillId="11" borderId="7" xfId="0" applyFont="1" applyFill="1" applyBorder="1" applyAlignment="1">
      <alignment horizontal="left" wrapText="1" indent="5"/>
    </xf>
    <xf numFmtId="0" fontId="7" fillId="0" borderId="7" xfId="0" applyFont="1" applyFill="1" applyBorder="1" applyAlignment="1"/>
    <xf numFmtId="0" fontId="7" fillId="0" borderId="7" xfId="0" applyFont="1" applyFill="1" applyBorder="1" applyAlignment="1">
      <alignment horizontal="left" wrapText="1" indent="5"/>
    </xf>
    <xf numFmtId="0" fontId="14" fillId="0" borderId="7" xfId="0" applyFont="1" applyFill="1" applyBorder="1" applyAlignment="1">
      <alignment wrapText="1"/>
    </xf>
    <xf numFmtId="0" fontId="7" fillId="0" borderId="7" xfId="0" applyFont="1" applyFill="1" applyBorder="1" applyAlignment="1">
      <alignment wrapText="1"/>
    </xf>
    <xf numFmtId="0" fontId="7" fillId="0" borderId="7" xfId="0" applyFont="1" applyFill="1" applyBorder="1" applyAlignment="1">
      <alignment vertical="center" wrapText="1"/>
    </xf>
    <xf numFmtId="0" fontId="9" fillId="0" borderId="7" xfId="0" applyFont="1" applyFill="1" applyBorder="1" applyAlignment="1">
      <alignment vertical="center" wrapText="1"/>
    </xf>
    <xf numFmtId="0" fontId="1" fillId="0" borderId="6" xfId="0" applyFont="1" applyBorder="1" applyAlignment="1">
      <alignment horizontal="center"/>
    </xf>
    <xf numFmtId="0" fontId="1" fillId="0" borderId="4" xfId="0" applyFont="1" applyBorder="1" applyAlignment="1">
      <alignment horizontal="center"/>
    </xf>
    <xf numFmtId="0" fontId="1" fillId="0" borderId="1" xfId="0" applyFont="1" applyFill="1" applyBorder="1" applyAlignment="1">
      <alignment horizontal="center" vertical="top" wrapText="1"/>
    </xf>
    <xf numFmtId="0" fontId="7" fillId="0" borderId="1" xfId="0" applyFont="1" applyFill="1" applyBorder="1" applyAlignment="1">
      <alignment horizont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0" fillId="0" borderId="0" xfId="0" applyAlignment="1">
      <alignment horizontal="center"/>
    </xf>
    <xf numFmtId="0" fontId="0" fillId="0" borderId="10" xfId="0" applyFont="1" applyFill="1" applyBorder="1" applyAlignment="1">
      <alignment horizontal="center"/>
    </xf>
    <xf numFmtId="0" fontId="1" fillId="0" borderId="10" xfId="0" applyFont="1" applyFill="1" applyBorder="1" applyAlignment="1">
      <alignment horizontal="center" wrapText="1"/>
    </xf>
    <xf numFmtId="0" fontId="7" fillId="0" borderId="10" xfId="0" applyFont="1" applyFill="1" applyBorder="1" applyAlignment="1">
      <alignment horizontal="center" wrapText="1"/>
    </xf>
    <xf numFmtId="0" fontId="9" fillId="0" borderId="10" xfId="0" applyFont="1" applyFill="1" applyBorder="1" applyAlignment="1">
      <alignment horizontal="center" wrapText="1"/>
    </xf>
    <xf numFmtId="0" fontId="7" fillId="0" borderId="10" xfId="0" applyFont="1" applyFill="1" applyBorder="1" applyAlignment="1">
      <alignment horizontal="center" vertical="top" wrapText="1"/>
    </xf>
    <xf numFmtId="0" fontId="9" fillId="0" borderId="10" xfId="0" applyFont="1" applyFill="1" applyBorder="1" applyAlignment="1">
      <alignment horizontal="center" vertical="top" wrapText="1"/>
    </xf>
    <xf numFmtId="0" fontId="1" fillId="0" borderId="0" xfId="0" applyFont="1" applyFill="1" applyBorder="1" applyAlignment="1">
      <alignment horizontal="center" vertical="top" wrapText="1"/>
    </xf>
    <xf numFmtId="0" fontId="0" fillId="0" borderId="0" xfId="0" applyFont="1" applyAlignment="1">
      <alignment horizontal="center"/>
    </xf>
    <xf numFmtId="0" fontId="0" fillId="9" borderId="1" xfId="0" applyFill="1" applyBorder="1"/>
    <xf numFmtId="3" fontId="0" fillId="9" borderId="1" xfId="0" applyNumberFormat="1" applyFill="1" applyBorder="1"/>
    <xf numFmtId="3" fontId="7" fillId="0" borderId="1" xfId="0" applyNumberFormat="1" applyFont="1" applyFill="1" applyBorder="1"/>
    <xf numFmtId="3" fontId="7" fillId="0" borderId="1" xfId="0" applyNumberFormat="1" applyFont="1" applyBorder="1"/>
    <xf numFmtId="0" fontId="7" fillId="12" borderId="1" xfId="0" applyFont="1" applyFill="1" applyBorder="1" applyAlignment="1">
      <alignment horizontal="left" wrapText="1" indent="5"/>
    </xf>
    <xf numFmtId="0" fontId="0" fillId="11" borderId="1" xfId="0" applyFill="1" applyBorder="1"/>
    <xf numFmtId="0" fontId="7" fillId="11" borderId="1" xfId="0" applyFont="1" applyFill="1" applyBorder="1" applyAlignment="1">
      <alignment vertical="center" wrapText="1"/>
    </xf>
    <xf numFmtId="0" fontId="7" fillId="11" borderId="1" xfId="0" applyFont="1" applyFill="1" applyBorder="1" applyAlignment="1">
      <alignment wrapText="1"/>
    </xf>
    <xf numFmtId="0" fontId="7" fillId="12" borderId="1" xfId="0" applyFont="1" applyFill="1" applyBorder="1" applyAlignment="1">
      <alignment wrapText="1"/>
    </xf>
    <xf numFmtId="0" fontId="7" fillId="12" borderId="1" xfId="0" applyFont="1" applyFill="1" applyBorder="1" applyAlignment="1">
      <alignment vertical="center" wrapText="1"/>
    </xf>
    <xf numFmtId="0" fontId="1" fillId="12" borderId="7" xfId="0" applyFont="1" applyFill="1" applyBorder="1"/>
    <xf numFmtId="0" fontId="1" fillId="12" borderId="8" xfId="0" applyFont="1" applyFill="1" applyBorder="1"/>
    <xf numFmtId="0" fontId="1" fillId="12" borderId="9" xfId="0" applyFont="1" applyFill="1" applyBorder="1"/>
    <xf numFmtId="0" fontId="0" fillId="12" borderId="6" xfId="0" applyFill="1" applyBorder="1"/>
    <xf numFmtId="0" fontId="14" fillId="12" borderId="1" xfId="0" applyFont="1" applyFill="1" applyBorder="1" applyAlignment="1">
      <alignment horizontal="left" wrapText="1" indent="5"/>
    </xf>
    <xf numFmtId="0" fontId="7" fillId="11" borderId="7" xfId="0" applyFont="1" applyFill="1" applyBorder="1" applyAlignment="1">
      <alignment vertical="center" wrapText="1"/>
    </xf>
    <xf numFmtId="0" fontId="18" fillId="0" borderId="0" xfId="0" applyFont="1" applyAlignment="1">
      <alignment horizontal="right"/>
    </xf>
    <xf numFmtId="0" fontId="0" fillId="0" borderId="0" xfId="0" applyAlignment="1">
      <alignment horizontal="right"/>
    </xf>
    <xf numFmtId="0" fontId="0" fillId="0" borderId="12" xfId="0" applyBorder="1"/>
    <xf numFmtId="0" fontId="18" fillId="0" borderId="13" xfId="0" applyFont="1" applyBorder="1"/>
    <xf numFmtId="0" fontId="0" fillId="0" borderId="13" xfId="0" applyBorder="1"/>
    <xf numFmtId="0" fontId="0" fillId="0" borderId="13" xfId="0" applyBorder="1" applyAlignment="1">
      <alignment horizontal="right"/>
    </xf>
    <xf numFmtId="0" fontId="18" fillId="0" borderId="2" xfId="0" applyFont="1" applyBorder="1" applyAlignment="1"/>
    <xf numFmtId="0" fontId="19" fillId="0" borderId="10" xfId="0" applyFont="1" applyBorder="1" applyAlignment="1">
      <alignment horizontal="center"/>
    </xf>
    <xf numFmtId="0" fontId="18" fillId="0" borderId="0" xfId="0" applyFont="1" applyBorder="1" applyAlignment="1">
      <alignment horizontal="center"/>
    </xf>
    <xf numFmtId="0" fontId="18" fillId="0" borderId="2" xfId="0" applyFont="1" applyBorder="1" applyAlignment="1">
      <alignment horizontal="right"/>
    </xf>
    <xf numFmtId="0" fontId="18" fillId="0" borderId="0" xfId="0" applyFont="1" applyBorder="1" applyAlignment="1">
      <alignment horizontal="right"/>
    </xf>
    <xf numFmtId="4" fontId="0" fillId="0" borderId="1" xfId="1" applyNumberFormat="1" applyFont="1" applyBorder="1" applyAlignment="1">
      <alignment horizontal="right"/>
    </xf>
    <xf numFmtId="0" fontId="18" fillId="0" borderId="18" xfId="0" applyFont="1" applyBorder="1" applyAlignment="1">
      <alignment vertical="top"/>
    </xf>
    <xf numFmtId="0" fontId="18" fillId="0" borderId="1" xfId="0" applyFont="1" applyBorder="1" applyAlignment="1">
      <alignment vertical="top"/>
    </xf>
    <xf numFmtId="0" fontId="0" fillId="0" borderId="18" xfId="0" applyBorder="1" applyAlignment="1">
      <alignment vertical="top"/>
    </xf>
    <xf numFmtId="0" fontId="0" fillId="0" borderId="18" xfId="0" applyFill="1" applyBorder="1" applyAlignment="1">
      <alignment vertical="top"/>
    </xf>
    <xf numFmtId="0" fontId="0" fillId="0" borderId="1" xfId="0" applyBorder="1" applyAlignment="1">
      <alignment vertical="top"/>
    </xf>
    <xf numFmtId="0" fontId="0" fillId="0" borderId="19" xfId="0" applyBorder="1" applyAlignment="1">
      <alignment vertical="top"/>
    </xf>
    <xf numFmtId="0" fontId="18" fillId="0" borderId="19" xfId="0" applyFont="1" applyBorder="1" applyAlignment="1">
      <alignment vertical="top"/>
    </xf>
    <xf numFmtId="0" fontId="18" fillId="0" borderId="0" xfId="0" applyFont="1" applyAlignment="1">
      <alignment vertical="top"/>
    </xf>
    <xf numFmtId="0" fontId="18" fillId="0" borderId="22" xfId="0" applyFont="1" applyBorder="1" applyAlignment="1">
      <alignment vertical="top"/>
    </xf>
    <xf numFmtId="0" fontId="0" fillId="0" borderId="0" xfId="0" applyAlignment="1">
      <alignment vertical="top"/>
    </xf>
    <xf numFmtId="0" fontId="0" fillId="0" borderId="2" xfId="0" applyBorder="1" applyAlignment="1">
      <alignment vertical="top" wrapText="1"/>
    </xf>
    <xf numFmtId="4" fontId="0" fillId="0" borderId="16" xfId="1" applyNumberFormat="1" applyFont="1" applyBorder="1" applyAlignment="1">
      <alignment horizontal="right" vertical="top" wrapText="1"/>
    </xf>
    <xf numFmtId="0" fontId="18" fillId="0" borderId="27" xfId="0" applyFont="1" applyBorder="1" applyAlignment="1">
      <alignment horizontal="right" vertical="top"/>
    </xf>
    <xf numFmtId="0" fontId="18" fillId="0" borderId="29" xfId="0" applyFont="1" applyBorder="1" applyAlignment="1">
      <alignment horizontal="center" vertical="top"/>
    </xf>
    <xf numFmtId="0" fontId="18" fillId="0" borderId="0" xfId="0" applyFont="1" applyBorder="1" applyAlignment="1">
      <alignment horizontal="center" vertical="top"/>
    </xf>
    <xf numFmtId="0" fontId="0" fillId="0" borderId="30" xfId="0" applyBorder="1" applyAlignment="1">
      <alignment vertical="top"/>
    </xf>
    <xf numFmtId="4" fontId="0" fillId="0" borderId="1" xfId="1" applyNumberFormat="1" applyFont="1" applyBorder="1" applyAlignment="1">
      <alignment horizontal="right" vertical="top"/>
    </xf>
    <xf numFmtId="3" fontId="20" fillId="0" borderId="1" xfId="0" applyNumberFormat="1" applyFont="1" applyFill="1" applyBorder="1"/>
    <xf numFmtId="0" fontId="1" fillId="0" borderId="0" xfId="0" applyFont="1" applyAlignment="1">
      <alignment vertical="top"/>
    </xf>
    <xf numFmtId="0" fontId="0" fillId="0" borderId="2" xfId="0" applyFont="1" applyBorder="1"/>
    <xf numFmtId="0" fontId="0" fillId="0" borderId="0" xfId="0" applyFont="1" applyBorder="1"/>
    <xf numFmtId="0" fontId="0" fillId="0" borderId="18" xfId="0" applyFont="1" applyBorder="1" applyAlignment="1">
      <alignment horizontal="right"/>
    </xf>
    <xf numFmtId="0" fontId="0" fillId="0" borderId="1" xfId="0" applyFont="1" applyBorder="1" applyAlignment="1">
      <alignment horizontal="right"/>
    </xf>
    <xf numFmtId="0" fontId="0" fillId="0" borderId="18" xfId="0" applyFont="1" applyBorder="1"/>
    <xf numFmtId="0" fontId="0" fillId="0" borderId="18" xfId="0" applyFont="1" applyFill="1" applyBorder="1"/>
    <xf numFmtId="0" fontId="0" fillId="0" borderId="1" xfId="0" applyFont="1" applyFill="1" applyBorder="1"/>
    <xf numFmtId="0" fontId="0" fillId="0" borderId="1" xfId="0" applyFont="1" applyFill="1" applyBorder="1" applyAlignment="1">
      <alignment vertical="top"/>
    </xf>
    <xf numFmtId="0" fontId="0" fillId="0" borderId="7" xfId="0" applyFont="1" applyFill="1" applyBorder="1"/>
    <xf numFmtId="4" fontId="0" fillId="0" borderId="18" xfId="0" applyNumberFormat="1" applyFont="1" applyFill="1" applyBorder="1"/>
    <xf numFmtId="4" fontId="0" fillId="0" borderId="1" xfId="0" applyNumberFormat="1" applyFont="1" applyFill="1" applyBorder="1"/>
    <xf numFmtId="4" fontId="0" fillId="0" borderId="16" xfId="0" applyNumberFormat="1" applyFont="1" applyFill="1" applyBorder="1"/>
    <xf numFmtId="4" fontId="0" fillId="0" borderId="9" xfId="0" applyNumberFormat="1" applyFont="1" applyFill="1" applyBorder="1"/>
    <xf numFmtId="0" fontId="0" fillId="0" borderId="1" xfId="0" applyFont="1" applyBorder="1"/>
    <xf numFmtId="0" fontId="0" fillId="0" borderId="19" xfId="0" applyFont="1" applyBorder="1"/>
    <xf numFmtId="0" fontId="0" fillId="0" borderId="8" xfId="0" applyFont="1" applyBorder="1"/>
    <xf numFmtId="4" fontId="0" fillId="0" borderId="19" xfId="0" applyNumberFormat="1" applyFont="1" applyBorder="1"/>
    <xf numFmtId="4" fontId="0" fillId="0" borderId="8" xfId="0" applyNumberFormat="1" applyFont="1" applyBorder="1"/>
    <xf numFmtId="4" fontId="0" fillId="0" borderId="20" xfId="0" applyNumberFormat="1" applyFont="1" applyBorder="1"/>
    <xf numFmtId="0" fontId="0" fillId="0" borderId="18" xfId="0" applyFont="1" applyBorder="1" applyAlignment="1">
      <alignment vertical="top"/>
    </xf>
    <xf numFmtId="0" fontId="0" fillId="0" borderId="0" xfId="0" applyFont="1" applyAlignment="1">
      <alignment vertical="top"/>
    </xf>
    <xf numFmtId="0" fontId="0" fillId="0" borderId="1" xfId="0" applyFont="1" applyBorder="1" applyAlignment="1">
      <alignment vertical="top"/>
    </xf>
    <xf numFmtId="0" fontId="0" fillId="0" borderId="4" xfId="0" applyFont="1" applyBorder="1" applyAlignment="1">
      <alignment vertical="top"/>
    </xf>
    <xf numFmtId="0" fontId="21" fillId="0" borderId="31" xfId="0" applyFont="1" applyBorder="1" applyAlignment="1">
      <alignment vertical="top" wrapText="1"/>
    </xf>
    <xf numFmtId="4" fontId="21" fillId="0" borderId="34" xfId="0" applyNumberFormat="1" applyFont="1" applyBorder="1" applyAlignment="1">
      <alignment vertical="top" wrapText="1"/>
    </xf>
    <xf numFmtId="4" fontId="21" fillId="0" borderId="21" xfId="0" applyNumberFormat="1" applyFont="1" applyBorder="1" applyAlignment="1">
      <alignment vertical="top" wrapText="1"/>
    </xf>
    <xf numFmtId="4" fontId="21" fillId="0" borderId="35" xfId="0" applyNumberFormat="1" applyFont="1" applyBorder="1" applyAlignment="1">
      <alignment vertical="top" wrapText="1"/>
    </xf>
    <xf numFmtId="0" fontId="21" fillId="0" borderId="17" xfId="0" applyFont="1" applyBorder="1" applyAlignment="1">
      <alignment vertical="top" wrapText="1"/>
    </xf>
    <xf numFmtId="0" fontId="0" fillId="0" borderId="19" xfId="0" applyFont="1" applyBorder="1" applyAlignment="1">
      <alignment vertical="top"/>
    </xf>
    <xf numFmtId="0" fontId="0" fillId="0" borderId="8" xfId="0" applyFont="1" applyBorder="1" applyAlignment="1">
      <alignment vertical="top"/>
    </xf>
    <xf numFmtId="0" fontId="0" fillId="0" borderId="8" xfId="0" applyFont="1" applyBorder="1" applyAlignment="1">
      <alignment vertical="top" wrapText="1"/>
    </xf>
    <xf numFmtId="4" fontId="0" fillId="0" borderId="19" xfId="0" applyNumberFormat="1" applyFont="1" applyBorder="1" applyAlignment="1">
      <alignment vertical="top" wrapText="1"/>
    </xf>
    <xf numFmtId="4" fontId="0" fillId="0" borderId="8" xfId="0" applyNumberFormat="1" applyFont="1" applyBorder="1" applyAlignment="1">
      <alignment vertical="top" wrapText="1"/>
    </xf>
    <xf numFmtId="4" fontId="0" fillId="0" borderId="20" xfId="0" applyNumberFormat="1" applyFont="1" applyBorder="1" applyAlignment="1">
      <alignment vertical="top" wrapText="1"/>
    </xf>
    <xf numFmtId="0" fontId="0" fillId="0" borderId="0" xfId="0" applyFont="1" applyBorder="1" applyAlignment="1">
      <alignment vertical="top" wrapText="1"/>
    </xf>
    <xf numFmtId="0" fontId="0" fillId="0" borderId="7" xfId="0" applyFont="1" applyBorder="1" applyAlignment="1">
      <alignment vertical="top" wrapText="1"/>
    </xf>
    <xf numFmtId="4" fontId="0" fillId="0" borderId="18" xfId="0" applyNumberFormat="1" applyFont="1" applyBorder="1" applyAlignment="1">
      <alignment vertical="top" wrapText="1"/>
    </xf>
    <xf numFmtId="4" fontId="0" fillId="0" borderId="1" xfId="0" applyNumberFormat="1" applyFont="1" applyBorder="1" applyAlignment="1">
      <alignment vertical="top" wrapText="1"/>
    </xf>
    <xf numFmtId="4" fontId="0" fillId="0" borderId="16" xfId="0" applyNumberFormat="1" applyFont="1" applyBorder="1" applyAlignment="1">
      <alignment vertical="top" wrapText="1"/>
    </xf>
    <xf numFmtId="4" fontId="0" fillId="0" borderId="9" xfId="0" applyNumberFormat="1" applyFont="1" applyBorder="1" applyAlignment="1">
      <alignment vertical="top" wrapText="1"/>
    </xf>
    <xf numFmtId="0" fontId="0" fillId="0" borderId="3" xfId="0" applyFont="1" applyBorder="1" applyAlignment="1">
      <alignment vertical="top" wrapText="1"/>
    </xf>
    <xf numFmtId="4" fontId="0" fillId="0" borderId="19" xfId="0" applyNumberFormat="1" applyFont="1" applyBorder="1" applyAlignment="1">
      <alignment vertical="top"/>
    </xf>
    <xf numFmtId="4" fontId="0" fillId="0" borderId="8" xfId="0" applyNumberFormat="1" applyFont="1" applyBorder="1" applyAlignment="1">
      <alignment vertical="top"/>
    </xf>
    <xf numFmtId="4" fontId="0" fillId="0" borderId="20" xfId="0" applyNumberFormat="1" applyFont="1" applyBorder="1" applyAlignment="1">
      <alignment vertical="top"/>
    </xf>
    <xf numFmtId="0" fontId="0" fillId="0" borderId="0" xfId="0" applyFont="1" applyBorder="1" applyAlignment="1">
      <alignment vertical="top"/>
    </xf>
    <xf numFmtId="0" fontId="0" fillId="0" borderId="7" xfId="0" applyFont="1" applyBorder="1" applyAlignment="1">
      <alignment vertical="top"/>
    </xf>
    <xf numFmtId="4" fontId="0" fillId="0" borderId="18" xfId="0" applyNumberFormat="1" applyFont="1" applyBorder="1" applyAlignment="1">
      <alignment vertical="top"/>
    </xf>
    <xf numFmtId="4" fontId="0" fillId="0" borderId="1" xfId="0" applyNumberFormat="1" applyFont="1" applyBorder="1" applyAlignment="1">
      <alignment vertical="top"/>
    </xf>
    <xf numFmtId="4" fontId="0" fillId="0" borderId="16" xfId="0" applyNumberFormat="1" applyFont="1" applyBorder="1" applyAlignment="1">
      <alignment vertical="top"/>
    </xf>
    <xf numFmtId="4" fontId="0" fillId="0" borderId="9" xfId="0" applyNumberFormat="1" applyFont="1" applyBorder="1" applyAlignment="1">
      <alignment vertical="top"/>
    </xf>
    <xf numFmtId="0" fontId="22" fillId="0" borderId="1" xfId="0" applyFont="1" applyBorder="1" applyAlignment="1">
      <alignment horizontal="center"/>
    </xf>
    <xf numFmtId="0" fontId="22" fillId="0" borderId="18" xfId="0" applyFont="1" applyBorder="1"/>
    <xf numFmtId="0" fontId="22" fillId="0" borderId="1" xfId="0" applyFont="1" applyBorder="1"/>
    <xf numFmtId="0" fontId="22" fillId="0" borderId="7" xfId="0" applyFont="1" applyBorder="1"/>
    <xf numFmtId="0" fontId="22" fillId="0" borderId="16" xfId="0" applyFont="1" applyBorder="1"/>
    <xf numFmtId="0" fontId="22" fillId="0" borderId="9" xfId="0" applyFont="1" applyBorder="1"/>
    <xf numFmtId="0" fontId="22" fillId="0" borderId="1" xfId="0" applyFont="1" applyBorder="1" applyAlignment="1">
      <alignment horizontal="right"/>
    </xf>
    <xf numFmtId="0" fontId="21" fillId="0" borderId="1" xfId="0" applyFont="1" applyBorder="1" applyAlignment="1">
      <alignment vertical="top"/>
    </xf>
    <xf numFmtId="0" fontId="21" fillId="0" borderId="7" xfId="0" applyFont="1" applyBorder="1"/>
    <xf numFmtId="4" fontId="21" fillId="10" borderId="18" xfId="0" applyNumberFormat="1" applyFont="1" applyFill="1" applyBorder="1"/>
    <xf numFmtId="4" fontId="21" fillId="10" borderId="1" xfId="0" applyNumberFormat="1" applyFont="1" applyFill="1" applyBorder="1"/>
    <xf numFmtId="4" fontId="21" fillId="10" borderId="16" xfId="0" applyNumberFormat="1" applyFont="1" applyFill="1" applyBorder="1"/>
    <xf numFmtId="4" fontId="21" fillId="10" borderId="9" xfId="0" applyNumberFormat="1" applyFont="1" applyFill="1" applyBorder="1"/>
    <xf numFmtId="4" fontId="21" fillId="13" borderId="18" xfId="0" applyNumberFormat="1" applyFont="1" applyFill="1" applyBorder="1"/>
    <xf numFmtId="4" fontId="21" fillId="13" borderId="1" xfId="0" applyNumberFormat="1" applyFont="1" applyFill="1" applyBorder="1"/>
    <xf numFmtId="4" fontId="21" fillId="13" borderId="16" xfId="0" applyNumberFormat="1" applyFont="1" applyFill="1" applyBorder="1"/>
    <xf numFmtId="4" fontId="21" fillId="13" borderId="9" xfId="0" applyNumberFormat="1" applyFont="1" applyFill="1" applyBorder="1"/>
    <xf numFmtId="0" fontId="21" fillId="0" borderId="7" xfId="0" applyFont="1" applyBorder="1" applyAlignment="1">
      <alignment wrapText="1"/>
    </xf>
    <xf numFmtId="4" fontId="22" fillId="0" borderId="18" xfId="0" applyNumberFormat="1" applyFont="1" applyBorder="1"/>
    <xf numFmtId="4" fontId="22" fillId="0" borderId="1" xfId="0" applyNumberFormat="1" applyFont="1" applyBorder="1"/>
    <xf numFmtId="4" fontId="22" fillId="0" borderId="16" xfId="0" applyNumberFormat="1" applyFont="1" applyBorder="1"/>
    <xf numFmtId="4" fontId="22" fillId="0" borderId="9" xfId="0" applyNumberFormat="1" applyFont="1" applyBorder="1"/>
    <xf numFmtId="4" fontId="22" fillId="0" borderId="1" xfId="1" applyNumberFormat="1" applyFont="1" applyBorder="1" applyAlignment="1">
      <alignment horizontal="right"/>
    </xf>
    <xf numFmtId="164" fontId="21" fillId="0" borderId="8" xfId="1" applyNumberFormat="1" applyFont="1" applyBorder="1" applyAlignment="1">
      <alignment horizontal="right"/>
    </xf>
    <xf numFmtId="0" fontId="22" fillId="0" borderId="6" xfId="0" applyFont="1" applyBorder="1" applyAlignment="1">
      <alignment vertical="top"/>
    </xf>
    <xf numFmtId="0" fontId="22" fillId="0" borderId="11" xfId="0" applyFont="1" applyBorder="1" applyAlignment="1">
      <alignment vertical="top"/>
    </xf>
    <xf numFmtId="4" fontId="22" fillId="0" borderId="28" xfId="0" applyNumberFormat="1" applyFont="1" applyBorder="1" applyAlignment="1">
      <alignment vertical="top"/>
    </xf>
    <xf numFmtId="4" fontId="22" fillId="0" borderId="6" xfId="0" applyNumberFormat="1" applyFont="1" applyBorder="1" applyAlignment="1">
      <alignment vertical="top"/>
    </xf>
    <xf numFmtId="4" fontId="22" fillId="0" borderId="29" xfId="0" applyNumberFormat="1" applyFont="1" applyBorder="1" applyAlignment="1">
      <alignment vertical="top"/>
    </xf>
    <xf numFmtId="4" fontId="22" fillId="0" borderId="5" xfId="0" applyNumberFormat="1" applyFont="1" applyBorder="1" applyAlignment="1">
      <alignment vertical="top"/>
    </xf>
    <xf numFmtId="164" fontId="21" fillId="0" borderId="1" xfId="1" applyNumberFormat="1" applyFont="1" applyBorder="1" applyAlignment="1">
      <alignment horizontal="right" vertical="top"/>
    </xf>
    <xf numFmtId="164" fontId="21" fillId="0" borderId="7" xfId="1" applyNumberFormat="1" applyFont="1" applyBorder="1" applyAlignment="1">
      <alignment horizontal="right" vertical="top"/>
    </xf>
    <xf numFmtId="0" fontId="21" fillId="0" borderId="7" xfId="0" applyFont="1" applyBorder="1" applyAlignment="1">
      <alignment vertical="top" wrapText="1"/>
    </xf>
    <xf numFmtId="4" fontId="21" fillId="0" borderId="18" xfId="0" applyNumberFormat="1" applyFont="1" applyBorder="1" applyAlignment="1">
      <alignment vertical="top" wrapText="1"/>
    </xf>
    <xf numFmtId="4" fontId="21" fillId="0" borderId="9" xfId="0" applyNumberFormat="1" applyFont="1" applyBorder="1" applyAlignment="1">
      <alignment vertical="top" wrapText="1"/>
    </xf>
    <xf numFmtId="4" fontId="21" fillId="0" borderId="20" xfId="0" applyNumberFormat="1" applyFont="1" applyBorder="1" applyAlignment="1">
      <alignment vertical="top" wrapText="1"/>
    </xf>
    <xf numFmtId="4" fontId="21" fillId="0" borderId="1" xfId="0" applyNumberFormat="1" applyFont="1" applyBorder="1" applyAlignment="1">
      <alignment vertical="top"/>
    </xf>
    <xf numFmtId="0" fontId="21" fillId="0" borderId="7" xfId="0" applyFont="1" applyBorder="1" applyAlignment="1">
      <alignment vertical="top"/>
    </xf>
    <xf numFmtId="0" fontId="21" fillId="0" borderId="7" xfId="0" applyFont="1" applyFill="1" applyBorder="1" applyAlignment="1">
      <alignment vertical="top" wrapText="1"/>
    </xf>
    <xf numFmtId="4" fontId="21" fillId="0" borderId="18" xfId="0" applyNumberFormat="1" applyFont="1" applyFill="1" applyBorder="1" applyAlignment="1">
      <alignment vertical="top" wrapText="1"/>
    </xf>
    <xf numFmtId="4" fontId="21" fillId="0" borderId="9" xfId="0" applyNumberFormat="1" applyFont="1" applyFill="1" applyBorder="1" applyAlignment="1">
      <alignment vertical="top" wrapText="1"/>
    </xf>
    <xf numFmtId="4" fontId="21" fillId="0" borderId="20" xfId="0" applyNumberFormat="1" applyFont="1" applyFill="1" applyBorder="1" applyAlignment="1">
      <alignment vertical="top" wrapText="1"/>
    </xf>
    <xf numFmtId="0" fontId="21" fillId="0" borderId="4" xfId="0" applyFont="1" applyBorder="1" applyAlignment="1">
      <alignment vertical="top"/>
    </xf>
    <xf numFmtId="4" fontId="21" fillId="0" borderId="1" xfId="1" applyNumberFormat="1" applyFont="1" applyBorder="1" applyAlignment="1">
      <alignment horizontal="right" vertical="top"/>
    </xf>
    <xf numFmtId="0" fontId="22" fillId="0" borderId="18" xfId="0" applyFont="1" applyBorder="1" applyAlignment="1">
      <alignment vertical="top"/>
    </xf>
    <xf numFmtId="0" fontId="22" fillId="0" borderId="4" xfId="0" applyFont="1" applyBorder="1" applyAlignment="1">
      <alignment vertical="top"/>
    </xf>
    <xf numFmtId="0" fontId="22" fillId="0" borderId="31" xfId="0" applyFont="1" applyBorder="1" applyAlignment="1">
      <alignment vertical="top"/>
    </xf>
    <xf numFmtId="4" fontId="22" fillId="0" borderId="34" xfId="0" applyNumberFormat="1" applyFont="1" applyBorder="1" applyAlignment="1">
      <alignment vertical="top"/>
    </xf>
    <xf numFmtId="4" fontId="22" fillId="0" borderId="4" xfId="0" applyNumberFormat="1" applyFont="1" applyBorder="1" applyAlignment="1">
      <alignment vertical="top"/>
    </xf>
    <xf numFmtId="4" fontId="22" fillId="0" borderId="36" xfId="0" applyNumberFormat="1" applyFont="1" applyBorder="1" applyAlignment="1">
      <alignment vertical="top"/>
    </xf>
    <xf numFmtId="4" fontId="22" fillId="0" borderId="21" xfId="0" applyNumberFormat="1" applyFont="1" applyBorder="1" applyAlignment="1">
      <alignment vertical="top"/>
    </xf>
    <xf numFmtId="4" fontId="22" fillId="0" borderId="1" xfId="1" applyNumberFormat="1" applyFont="1" applyBorder="1" applyAlignment="1">
      <alignment horizontal="right" vertical="top"/>
    </xf>
    <xf numFmtId="4" fontId="21" fillId="0" borderId="8" xfId="1" applyNumberFormat="1" applyFont="1" applyBorder="1" applyAlignment="1">
      <alignment horizontal="right" vertical="top"/>
    </xf>
    <xf numFmtId="0" fontId="22" fillId="0" borderId="1" xfId="0" applyFont="1" applyBorder="1" applyAlignment="1">
      <alignment vertical="top"/>
    </xf>
    <xf numFmtId="0" fontId="22" fillId="0" borderId="7" xfId="0" applyFont="1" applyBorder="1" applyAlignment="1">
      <alignment vertical="top" wrapText="1"/>
    </xf>
    <xf numFmtId="4" fontId="22" fillId="0" borderId="18" xfId="0" applyNumberFormat="1" applyFont="1" applyBorder="1" applyAlignment="1">
      <alignment vertical="top" wrapText="1"/>
    </xf>
    <xf numFmtId="4" fontId="22" fillId="0" borderId="1" xfId="0" applyNumberFormat="1" applyFont="1" applyBorder="1" applyAlignment="1">
      <alignment vertical="top" wrapText="1"/>
    </xf>
    <xf numFmtId="4" fontId="22" fillId="0" borderId="16" xfId="0" applyNumberFormat="1" applyFont="1" applyBorder="1" applyAlignment="1">
      <alignment vertical="top" wrapText="1"/>
    </xf>
    <xf numFmtId="4" fontId="22" fillId="0" borderId="9" xfId="0" applyNumberFormat="1" applyFont="1" applyBorder="1" applyAlignment="1">
      <alignment vertical="top" wrapText="1"/>
    </xf>
    <xf numFmtId="0" fontId="22" fillId="0" borderId="3" xfId="0" applyFont="1" applyBorder="1" applyAlignment="1">
      <alignment vertical="top" wrapText="1"/>
    </xf>
    <xf numFmtId="4" fontId="21" fillId="13" borderId="18" xfId="0" applyNumberFormat="1" applyFont="1" applyFill="1" applyBorder="1" applyAlignment="1">
      <alignment vertical="top"/>
    </xf>
    <xf numFmtId="4" fontId="21" fillId="13" borderId="1" xfId="0" applyNumberFormat="1" applyFont="1" applyFill="1" applyBorder="1" applyAlignment="1">
      <alignment vertical="top"/>
    </xf>
    <xf numFmtId="4" fontId="21" fillId="13" borderId="16" xfId="0" applyNumberFormat="1" applyFont="1" applyFill="1" applyBorder="1" applyAlignment="1">
      <alignment vertical="top"/>
    </xf>
    <xf numFmtId="4" fontId="21" fillId="13" borderId="9" xfId="0" applyNumberFormat="1" applyFont="1" applyFill="1" applyBorder="1" applyAlignment="1">
      <alignment vertical="top"/>
    </xf>
    <xf numFmtId="0" fontId="22" fillId="0" borderId="7" xfId="0" applyFont="1" applyBorder="1" applyAlignment="1">
      <alignment vertical="top"/>
    </xf>
    <xf numFmtId="4" fontId="22" fillId="0" borderId="18" xfId="0" applyNumberFormat="1" applyFont="1" applyBorder="1" applyAlignment="1">
      <alignment vertical="top"/>
    </xf>
    <xf numFmtId="4" fontId="22" fillId="0" borderId="1" xfId="0" applyNumberFormat="1" applyFont="1" applyBorder="1" applyAlignment="1">
      <alignment vertical="top"/>
    </xf>
    <xf numFmtId="4" fontId="22" fillId="0" borderId="16" xfId="0" applyNumberFormat="1" applyFont="1" applyBorder="1" applyAlignment="1">
      <alignment vertical="top"/>
    </xf>
    <xf numFmtId="4" fontId="22" fillId="0" borderId="9" xfId="0" applyNumberFormat="1" applyFont="1" applyBorder="1" applyAlignment="1">
      <alignment vertical="top"/>
    </xf>
    <xf numFmtId="4" fontId="21" fillId="0" borderId="1" xfId="0" applyNumberFormat="1" applyFont="1" applyBorder="1" applyAlignment="1">
      <alignment vertical="top" wrapText="1"/>
    </xf>
    <xf numFmtId="4" fontId="21" fillId="0" borderId="16" xfId="0" applyNumberFormat="1" applyFont="1" applyBorder="1" applyAlignment="1">
      <alignment vertical="top" wrapText="1"/>
    </xf>
    <xf numFmtId="0" fontId="21" fillId="0" borderId="3" xfId="0" applyFont="1" applyBorder="1" applyAlignment="1">
      <alignment vertical="top" wrapText="1"/>
    </xf>
    <xf numFmtId="4" fontId="22" fillId="0" borderId="18" xfId="1" applyNumberFormat="1" applyFont="1" applyBorder="1" applyAlignment="1">
      <alignment horizontal="right" vertical="top"/>
    </xf>
    <xf numFmtId="4" fontId="22" fillId="0" borderId="16" xfId="1" applyNumberFormat="1" applyFont="1" applyBorder="1" applyAlignment="1">
      <alignment horizontal="right" vertical="top"/>
    </xf>
    <xf numFmtId="4" fontId="22" fillId="0" borderId="9" xfId="1" applyNumberFormat="1" applyFont="1" applyBorder="1" applyAlignment="1">
      <alignment horizontal="right" vertical="top"/>
    </xf>
    <xf numFmtId="4" fontId="21" fillId="0" borderId="18" xfId="0" applyNumberFormat="1" applyFont="1" applyBorder="1" applyAlignment="1">
      <alignment vertical="top"/>
    </xf>
    <xf numFmtId="4" fontId="21" fillId="0" borderId="16" xfId="0" applyNumberFormat="1" applyFont="1" applyBorder="1" applyAlignment="1">
      <alignment vertical="top"/>
    </xf>
    <xf numFmtId="4" fontId="21" fillId="0" borderId="9" xfId="0" applyNumberFormat="1" applyFont="1" applyBorder="1" applyAlignment="1">
      <alignment vertical="top"/>
    </xf>
    <xf numFmtId="0" fontId="22" fillId="0" borderId="19" xfId="0" applyFont="1" applyBorder="1" applyAlignment="1">
      <alignment vertical="top"/>
    </xf>
    <xf numFmtId="0" fontId="22" fillId="0" borderId="8" xfId="0" applyFont="1" applyBorder="1" applyAlignment="1">
      <alignment vertical="top"/>
    </xf>
    <xf numFmtId="4" fontId="22" fillId="0" borderId="19" xfId="0" applyNumberFormat="1" applyFont="1" applyBorder="1" applyAlignment="1">
      <alignment vertical="top"/>
    </xf>
    <xf numFmtId="4" fontId="22" fillId="0" borderId="8" xfId="0" applyNumberFormat="1" applyFont="1" applyBorder="1" applyAlignment="1">
      <alignment vertical="top"/>
    </xf>
    <xf numFmtId="4" fontId="22" fillId="0" borderId="20" xfId="0" applyNumberFormat="1" applyFont="1" applyBorder="1" applyAlignment="1">
      <alignment vertical="top"/>
    </xf>
    <xf numFmtId="0" fontId="22" fillId="0" borderId="0" xfId="0" applyFont="1" applyBorder="1" applyAlignment="1">
      <alignment vertical="top"/>
    </xf>
    <xf numFmtId="4" fontId="22" fillId="0" borderId="8" xfId="1" applyNumberFormat="1" applyFont="1" applyBorder="1" applyAlignment="1">
      <alignment horizontal="right" vertical="top"/>
    </xf>
    <xf numFmtId="0" fontId="21" fillId="0" borderId="31" xfId="0" applyFont="1" applyFill="1" applyBorder="1" applyAlignment="1">
      <alignment vertical="top" wrapText="1"/>
    </xf>
    <xf numFmtId="4" fontId="21" fillId="13" borderId="34" xfId="0" applyNumberFormat="1" applyFont="1" applyFill="1" applyBorder="1" applyAlignment="1">
      <alignment vertical="top" wrapText="1"/>
    </xf>
    <xf numFmtId="4" fontId="21" fillId="13" borderId="4" xfId="0" applyNumberFormat="1" applyFont="1" applyFill="1" applyBorder="1" applyAlignment="1">
      <alignment vertical="top" wrapText="1"/>
    </xf>
    <xf numFmtId="4" fontId="21" fillId="13" borderId="36" xfId="0" applyNumberFormat="1" applyFont="1" applyFill="1" applyBorder="1" applyAlignment="1">
      <alignment vertical="top" wrapText="1"/>
    </xf>
    <xf numFmtId="4" fontId="21" fillId="13" borderId="21" xfId="0" applyNumberFormat="1" applyFont="1" applyFill="1" applyBorder="1" applyAlignment="1">
      <alignment vertical="top" wrapText="1"/>
    </xf>
    <xf numFmtId="0" fontId="22" fillId="0" borderId="18" xfId="0" applyFont="1" applyFill="1" applyBorder="1" applyAlignment="1">
      <alignment vertical="top"/>
    </xf>
    <xf numFmtId="0" fontId="22" fillId="0" borderId="1" xfId="0" applyFont="1" applyFill="1" applyBorder="1" applyAlignment="1">
      <alignment vertical="top"/>
    </xf>
    <xf numFmtId="0" fontId="22" fillId="0" borderId="7" xfId="0" applyFont="1" applyFill="1" applyBorder="1" applyAlignment="1">
      <alignment vertical="top" wrapText="1"/>
    </xf>
    <xf numFmtId="0" fontId="22" fillId="0" borderId="0" xfId="0" applyFont="1" applyAlignment="1">
      <alignment vertical="top" wrapText="1"/>
    </xf>
    <xf numFmtId="0" fontId="22" fillId="0" borderId="0" xfId="0" applyNumberFormat="1" applyFont="1" applyFill="1" applyAlignment="1">
      <alignment vertical="top"/>
    </xf>
    <xf numFmtId="0" fontId="22" fillId="0" borderId="11" xfId="0" applyFont="1" applyBorder="1" applyAlignment="1">
      <alignment vertical="top" wrapText="1"/>
    </xf>
    <xf numFmtId="4" fontId="22" fillId="0" borderId="28" xfId="0" applyNumberFormat="1" applyFont="1" applyBorder="1" applyAlignment="1">
      <alignment vertical="top" wrapText="1"/>
    </xf>
    <xf numFmtId="4" fontId="22" fillId="0" borderId="6" xfId="0" applyNumberFormat="1" applyFont="1" applyBorder="1" applyAlignment="1">
      <alignment vertical="top" wrapText="1"/>
    </xf>
    <xf numFmtId="4" fontId="22" fillId="0" borderId="29" xfId="0" applyNumberFormat="1" applyFont="1" applyBorder="1" applyAlignment="1">
      <alignment vertical="top" wrapText="1"/>
    </xf>
    <xf numFmtId="4" fontId="22" fillId="0" borderId="5" xfId="0" applyNumberFormat="1" applyFont="1" applyBorder="1" applyAlignment="1">
      <alignment vertical="top" wrapText="1"/>
    </xf>
    <xf numFmtId="0" fontId="22" fillId="0" borderId="1" xfId="0" applyFont="1" applyBorder="1" applyAlignment="1">
      <alignment vertical="top" wrapText="1"/>
    </xf>
    <xf numFmtId="0" fontId="21" fillId="0" borderId="1" xfId="0" applyNumberFormat="1" applyFont="1" applyFill="1" applyBorder="1" applyAlignment="1">
      <alignment vertical="top"/>
    </xf>
    <xf numFmtId="0" fontId="22" fillId="0" borderId="1" xfId="0" applyNumberFormat="1" applyFont="1" applyFill="1" applyBorder="1" applyAlignment="1">
      <alignment vertical="top"/>
    </xf>
    <xf numFmtId="0" fontId="22" fillId="0" borderId="8" xfId="0" applyFont="1" applyBorder="1" applyAlignment="1">
      <alignment vertical="top" wrapText="1"/>
    </xf>
    <xf numFmtId="4" fontId="22" fillId="0" borderId="19" xfId="0" applyNumberFormat="1" applyFont="1" applyBorder="1" applyAlignment="1">
      <alignment vertical="top" wrapText="1"/>
    </xf>
    <xf numFmtId="4" fontId="22" fillId="0" borderId="8" xfId="0" applyNumberFormat="1" applyFont="1" applyBorder="1" applyAlignment="1">
      <alignment vertical="top" wrapText="1"/>
    </xf>
    <xf numFmtId="4" fontId="22" fillId="0" borderId="20" xfId="0" applyNumberFormat="1" applyFont="1" applyBorder="1" applyAlignment="1">
      <alignment vertical="top" wrapText="1"/>
    </xf>
    <xf numFmtId="0" fontId="22" fillId="0" borderId="0" xfId="0" applyFont="1" applyBorder="1" applyAlignment="1">
      <alignment vertical="top" wrapText="1"/>
    </xf>
    <xf numFmtId="4" fontId="22" fillId="0" borderId="18" xfId="0" applyNumberFormat="1" applyFont="1" applyBorder="1" applyAlignment="1">
      <alignment horizontal="left" vertical="top" wrapText="1"/>
    </xf>
    <xf numFmtId="4" fontId="22" fillId="0" borderId="1" xfId="0" applyNumberFormat="1" applyFont="1" applyBorder="1" applyAlignment="1">
      <alignment horizontal="left" vertical="top" wrapText="1"/>
    </xf>
    <xf numFmtId="4" fontId="22" fillId="0" borderId="16" xfId="0" applyNumberFormat="1" applyFont="1" applyBorder="1" applyAlignment="1">
      <alignment horizontal="left" vertical="top" wrapText="1"/>
    </xf>
    <xf numFmtId="4" fontId="22" fillId="0" borderId="9" xfId="0" applyNumberFormat="1" applyFont="1" applyBorder="1" applyAlignment="1">
      <alignment horizontal="left" vertical="top" wrapText="1"/>
    </xf>
    <xf numFmtId="0" fontId="22" fillId="0" borderId="3" xfId="0" applyFont="1" applyBorder="1" applyAlignment="1">
      <alignment horizontal="left" vertical="top" wrapText="1"/>
    </xf>
    <xf numFmtId="0" fontId="21" fillId="0" borderId="1" xfId="0" applyFont="1" applyBorder="1" applyAlignment="1">
      <alignment vertical="top" wrapText="1"/>
    </xf>
    <xf numFmtId="0" fontId="22" fillId="0" borderId="22" xfId="0" applyFont="1" applyBorder="1" applyAlignment="1">
      <alignment vertical="top"/>
    </xf>
    <xf numFmtId="0" fontId="22" fillId="0" borderId="23" xfId="0" applyFont="1" applyBorder="1" applyAlignment="1">
      <alignment vertical="top"/>
    </xf>
    <xf numFmtId="0" fontId="22" fillId="0" borderId="32" xfId="0" applyFont="1" applyBorder="1" applyAlignment="1">
      <alignment vertical="top"/>
    </xf>
    <xf numFmtId="4" fontId="22" fillId="0" borderId="22" xfId="0" applyNumberFormat="1" applyFont="1" applyBorder="1" applyAlignment="1">
      <alignment vertical="top"/>
    </xf>
    <xf numFmtId="4" fontId="22" fillId="0" borderId="23" xfId="0" applyNumberFormat="1" applyFont="1" applyBorder="1" applyAlignment="1">
      <alignment vertical="top"/>
    </xf>
    <xf numFmtId="4" fontId="22" fillId="0" borderId="37" xfId="0" applyNumberFormat="1" applyFont="1" applyBorder="1" applyAlignment="1">
      <alignment vertical="top"/>
    </xf>
    <xf numFmtId="4" fontId="22" fillId="0" borderId="33" xfId="0" applyNumberFormat="1" applyFont="1" applyBorder="1" applyAlignment="1">
      <alignment vertical="top"/>
    </xf>
    <xf numFmtId="0" fontId="9" fillId="0" borderId="0" xfId="0" applyFont="1" applyFill="1" applyBorder="1" applyAlignment="1">
      <alignment horizontal="center" wrapText="1"/>
    </xf>
    <xf numFmtId="0" fontId="7" fillId="0" borderId="0" xfId="0" applyFont="1" applyFill="1" applyBorder="1" applyAlignment="1">
      <alignment horizontal="center" vertical="top" wrapText="1"/>
    </xf>
    <xf numFmtId="0" fontId="9" fillId="0" borderId="0" xfId="0" applyFont="1" applyFill="1" applyBorder="1" applyAlignment="1">
      <alignment horizontal="center" vertical="top" wrapText="1"/>
    </xf>
    <xf numFmtId="0" fontId="1" fillId="5" borderId="7" xfId="0" applyFont="1" applyFill="1" applyBorder="1" applyAlignment="1">
      <alignment horizontal="left" vertical="top" wrapText="1"/>
    </xf>
    <xf numFmtId="0" fontId="0" fillId="0" borderId="25" xfId="0" applyFont="1" applyBorder="1" applyAlignment="1">
      <alignment vertical="top"/>
    </xf>
    <xf numFmtId="0" fontId="11" fillId="0" borderId="26" xfId="0" applyFont="1" applyBorder="1" applyAlignment="1">
      <alignment vertical="top"/>
    </xf>
    <xf numFmtId="0" fontId="0" fillId="0" borderId="26" xfId="0" applyFont="1" applyBorder="1" applyAlignment="1">
      <alignment vertical="top"/>
    </xf>
    <xf numFmtId="0" fontId="0" fillId="0" borderId="26" xfId="0" applyFont="1" applyBorder="1" applyAlignment="1">
      <alignment horizontal="right" vertical="top"/>
    </xf>
    <xf numFmtId="0" fontId="11" fillId="0" borderId="28" xfId="0" applyFont="1" applyBorder="1" applyAlignment="1">
      <alignment vertical="top"/>
    </xf>
    <xf numFmtId="0" fontId="23" fillId="0" borderId="6" xfId="0" applyFont="1" applyBorder="1" applyAlignment="1">
      <alignment horizontal="left" vertical="top"/>
    </xf>
    <xf numFmtId="0" fontId="11" fillId="0" borderId="6" xfId="0" applyFont="1" applyBorder="1" applyAlignment="1">
      <alignment horizontal="center" vertical="top"/>
    </xf>
    <xf numFmtId="0" fontId="11" fillId="0" borderId="0" xfId="0" applyFont="1" applyBorder="1" applyAlignment="1">
      <alignment horizontal="center" vertical="top"/>
    </xf>
    <xf numFmtId="0" fontId="0" fillId="0" borderId="2" xfId="0" applyFont="1" applyBorder="1" applyAlignment="1">
      <alignment vertical="top"/>
    </xf>
    <xf numFmtId="0" fontId="0" fillId="0" borderId="18" xfId="0" applyFont="1" applyBorder="1" applyAlignment="1">
      <alignment horizontal="right" vertical="top"/>
    </xf>
    <xf numFmtId="0" fontId="0" fillId="0" borderId="7" xfId="0" applyFont="1" applyBorder="1" applyAlignment="1">
      <alignment horizontal="right" vertical="top"/>
    </xf>
    <xf numFmtId="0" fontId="0" fillId="0" borderId="18" xfId="0" applyFont="1" applyFill="1" applyBorder="1" applyAlignment="1">
      <alignment vertical="top"/>
    </xf>
    <xf numFmtId="0" fontId="0" fillId="0" borderId="7" xfId="0" applyFont="1" applyFill="1" applyBorder="1" applyAlignment="1">
      <alignment vertical="top"/>
    </xf>
    <xf numFmtId="0" fontId="22" fillId="0" borderId="7" xfId="0" applyFont="1" applyBorder="1" applyAlignment="1">
      <alignment horizontal="right" vertical="top"/>
    </xf>
    <xf numFmtId="0" fontId="22" fillId="0" borderId="1" xfId="0" applyFont="1" applyBorder="1" applyAlignment="1">
      <alignment horizontal="center" vertical="top"/>
    </xf>
    <xf numFmtId="0" fontId="22" fillId="0" borderId="7" xfId="0" applyFont="1" applyBorder="1" applyAlignment="1">
      <alignment horizontal="center" vertical="top"/>
    </xf>
    <xf numFmtId="0" fontId="22" fillId="0" borderId="16" xfId="0" applyFont="1" applyBorder="1" applyAlignment="1">
      <alignment vertical="top"/>
    </xf>
    <xf numFmtId="0" fontId="22" fillId="0" borderId="9" xfId="0" applyFont="1" applyBorder="1" applyAlignment="1">
      <alignment vertical="top"/>
    </xf>
    <xf numFmtId="0" fontId="0" fillId="0" borderId="17" xfId="0" applyFont="1" applyBorder="1" applyAlignment="1">
      <alignment vertical="top" wrapText="1"/>
    </xf>
    <xf numFmtId="0" fontId="0" fillId="0" borderId="1" xfId="0" applyFont="1" applyBorder="1" applyAlignment="1">
      <alignment horizontal="right" vertical="top" wrapText="1"/>
    </xf>
    <xf numFmtId="0" fontId="0" fillId="0" borderId="7" xfId="0" applyFont="1" applyBorder="1" applyAlignment="1">
      <alignment horizontal="right" vertical="top" wrapText="1"/>
    </xf>
    <xf numFmtId="0" fontId="0" fillId="0" borderId="16" xfId="0" applyFont="1" applyBorder="1" applyAlignment="1">
      <alignment horizontal="right" vertical="top" wrapText="1"/>
    </xf>
    <xf numFmtId="0" fontId="0" fillId="0" borderId="1" xfId="0" applyFont="1" applyFill="1" applyBorder="1" applyAlignment="1">
      <alignment vertical="top" wrapText="1"/>
    </xf>
    <xf numFmtId="4" fontId="0" fillId="0" borderId="18" xfId="0" applyNumberFormat="1" applyFont="1" applyFill="1" applyBorder="1" applyAlignment="1">
      <alignment vertical="top" wrapText="1"/>
    </xf>
    <xf numFmtId="4" fontId="0" fillId="0" borderId="1" xfId="0" applyNumberFormat="1" applyFont="1" applyFill="1" applyBorder="1" applyAlignment="1">
      <alignment vertical="top" wrapText="1"/>
    </xf>
    <xf numFmtId="4" fontId="0" fillId="0" borderId="16" xfId="0" applyNumberFormat="1" applyFont="1" applyFill="1" applyBorder="1" applyAlignment="1">
      <alignment vertical="top" wrapText="1"/>
    </xf>
    <xf numFmtId="4" fontId="0" fillId="0" borderId="9" xfId="0" applyNumberFormat="1" applyFont="1" applyFill="1" applyBorder="1" applyAlignment="1">
      <alignment vertical="top" wrapText="1"/>
    </xf>
    <xf numFmtId="0" fontId="0" fillId="0" borderId="3" xfId="0" applyFont="1" applyFill="1" applyBorder="1" applyAlignment="1">
      <alignment vertical="top" wrapText="1"/>
    </xf>
    <xf numFmtId="0" fontId="21" fillId="0" borderId="31" xfId="0" applyFont="1" applyBorder="1" applyAlignment="1">
      <alignment vertical="top"/>
    </xf>
    <xf numFmtId="0" fontId="22" fillId="0" borderId="7" xfId="0" applyFont="1" applyBorder="1" applyAlignment="1">
      <alignment horizontal="right" vertical="top" wrapText="1"/>
    </xf>
    <xf numFmtId="0" fontId="22" fillId="0" borderId="18" xfId="0" applyFont="1" applyBorder="1" applyAlignment="1">
      <alignment vertical="top" wrapText="1"/>
    </xf>
    <xf numFmtId="0" fontId="22" fillId="0" borderId="16" xfId="0" applyFont="1" applyBorder="1" applyAlignment="1">
      <alignment vertical="top" wrapText="1"/>
    </xf>
    <xf numFmtId="0" fontId="22" fillId="0" borderId="9" xfId="0" applyFont="1" applyBorder="1" applyAlignment="1">
      <alignment vertical="top" wrapText="1"/>
    </xf>
    <xf numFmtId="0" fontId="22" fillId="0" borderId="1" xfId="0" applyFont="1" applyBorder="1" applyAlignment="1">
      <alignment horizontal="right" vertical="top" wrapText="1"/>
    </xf>
    <xf numFmtId="0" fontId="22" fillId="0" borderId="16" xfId="0" applyFont="1" applyBorder="1" applyAlignment="1">
      <alignment horizontal="right" vertical="top" wrapText="1"/>
    </xf>
    <xf numFmtId="4" fontId="22" fillId="0" borderId="1" xfId="1" applyNumberFormat="1" applyFont="1" applyBorder="1" applyAlignment="1">
      <alignment horizontal="right" vertical="top" wrapText="1"/>
    </xf>
    <xf numFmtId="164" fontId="21" fillId="0" borderId="20" xfId="1" applyNumberFormat="1" applyFont="1" applyBorder="1" applyAlignment="1">
      <alignment horizontal="right" vertical="top" wrapText="1"/>
    </xf>
    <xf numFmtId="164" fontId="21" fillId="0" borderId="16" xfId="1" applyNumberFormat="1" applyFont="1" applyBorder="1" applyAlignment="1">
      <alignment horizontal="right" vertical="top" wrapText="1"/>
    </xf>
    <xf numFmtId="4" fontId="21" fillId="0" borderId="1" xfId="1" applyNumberFormat="1" applyFont="1" applyBorder="1" applyAlignment="1">
      <alignment horizontal="right" vertical="top" wrapText="1"/>
    </xf>
    <xf numFmtId="4" fontId="22" fillId="0" borderId="34" xfId="0" applyNumberFormat="1" applyFont="1" applyBorder="1" applyAlignment="1">
      <alignment vertical="top" wrapText="1"/>
    </xf>
    <xf numFmtId="4" fontId="22" fillId="0" borderId="4" xfId="0" applyNumberFormat="1" applyFont="1" applyBorder="1" applyAlignment="1">
      <alignment vertical="top" wrapText="1"/>
    </xf>
    <xf numFmtId="4" fontId="22" fillId="0" borderId="36" xfId="0" applyNumberFormat="1" applyFont="1" applyBorder="1" applyAlignment="1">
      <alignment vertical="top" wrapText="1"/>
    </xf>
    <xf numFmtId="4" fontId="22" fillId="0" borderId="21" xfId="0" applyNumberFormat="1" applyFont="1" applyBorder="1" applyAlignment="1">
      <alignment vertical="top" wrapText="1"/>
    </xf>
    <xf numFmtId="4" fontId="21" fillId="0" borderId="9" xfId="1" applyNumberFormat="1" applyFont="1" applyBorder="1" applyAlignment="1">
      <alignment horizontal="right" vertical="top" wrapText="1"/>
    </xf>
    <xf numFmtId="4" fontId="22" fillId="0" borderId="18" xfId="1" applyNumberFormat="1" applyFont="1" applyBorder="1" applyAlignment="1">
      <alignment horizontal="right" vertical="top" wrapText="1"/>
    </xf>
    <xf numFmtId="4" fontId="22" fillId="0" borderId="16" xfId="1" applyNumberFormat="1" applyFont="1" applyBorder="1" applyAlignment="1">
      <alignment horizontal="right" vertical="top" wrapText="1"/>
    </xf>
    <xf numFmtId="4" fontId="22" fillId="0" borderId="9" xfId="1" applyNumberFormat="1" applyFont="1" applyBorder="1" applyAlignment="1">
      <alignment horizontal="right" vertical="top" wrapText="1"/>
    </xf>
    <xf numFmtId="0" fontId="21" fillId="0" borderId="31" xfId="0" applyFont="1" applyFill="1" applyBorder="1" applyAlignment="1">
      <alignment vertical="top"/>
    </xf>
    <xf numFmtId="0" fontId="22" fillId="0" borderId="0" xfId="0" applyFont="1" applyAlignment="1">
      <alignment vertical="top"/>
    </xf>
    <xf numFmtId="0" fontId="22" fillId="0" borderId="24" xfId="0" applyFont="1" applyBorder="1" applyAlignment="1">
      <alignment vertical="top" wrapText="1"/>
    </xf>
    <xf numFmtId="4" fontId="22" fillId="0" borderId="23" xfId="0" applyNumberFormat="1" applyFont="1" applyBorder="1" applyAlignment="1">
      <alignment vertical="top" wrapText="1"/>
    </xf>
    <xf numFmtId="0" fontId="1" fillId="0" borderId="30" xfId="0" applyFont="1" applyBorder="1" applyAlignment="1">
      <alignment horizontal="right" vertical="top"/>
    </xf>
    <xf numFmtId="0" fontId="1" fillId="0" borderId="1" xfId="0" applyFont="1" applyBorder="1" applyAlignment="1">
      <alignment horizontal="center" vertical="top"/>
    </xf>
    <xf numFmtId="0" fontId="0" fillId="0" borderId="1" xfId="0" applyBorder="1"/>
    <xf numFmtId="0" fontId="21" fillId="0" borderId="0" xfId="0" applyFont="1" applyBorder="1" applyAlignment="1">
      <alignment vertical="top" wrapText="1"/>
    </xf>
    <xf numFmtId="0" fontId="1" fillId="12" borderId="12" xfId="0" applyFont="1" applyFill="1" applyBorder="1" applyAlignment="1">
      <alignment vertical="top"/>
    </xf>
    <xf numFmtId="0" fontId="0" fillId="12" borderId="13" xfId="0" applyFill="1" applyBorder="1" applyAlignment="1">
      <alignment vertical="top"/>
    </xf>
    <xf numFmtId="0" fontId="0" fillId="12" borderId="14" xfId="0" applyFill="1" applyBorder="1" applyAlignment="1">
      <alignment vertical="top"/>
    </xf>
    <xf numFmtId="0" fontId="22" fillId="0" borderId="18" xfId="0" applyFont="1" applyBorder="1" applyAlignment="1">
      <alignment horizontal="center" vertical="top"/>
    </xf>
    <xf numFmtId="0" fontId="22" fillId="0" borderId="18" xfId="0" applyFont="1" applyBorder="1" applyAlignment="1">
      <alignment horizontal="right" vertical="top"/>
    </xf>
    <xf numFmtId="4" fontId="0" fillId="0" borderId="18" xfId="1" applyNumberFormat="1" applyFont="1" applyBorder="1" applyAlignment="1">
      <alignment horizontal="right" vertical="top"/>
    </xf>
    <xf numFmtId="164" fontId="21" fillId="0" borderId="18" xfId="1" applyNumberFormat="1" applyFont="1" applyBorder="1" applyAlignment="1">
      <alignment horizontal="right" vertical="top"/>
    </xf>
    <xf numFmtId="4" fontId="21" fillId="0" borderId="18" xfId="1" applyNumberFormat="1" applyFont="1" applyBorder="1" applyAlignment="1">
      <alignment horizontal="right" vertical="top"/>
    </xf>
    <xf numFmtId="4" fontId="21" fillId="0" borderId="16" xfId="1" applyNumberFormat="1" applyFont="1" applyBorder="1" applyAlignment="1">
      <alignment horizontal="right" vertical="top"/>
    </xf>
    <xf numFmtId="0" fontId="22" fillId="12" borderId="16" xfId="0" applyFont="1" applyFill="1" applyBorder="1" applyAlignment="1">
      <alignment horizontal="center" vertical="top"/>
    </xf>
    <xf numFmtId="0" fontId="22" fillId="12" borderId="16" xfId="0" applyFont="1" applyFill="1" applyBorder="1" applyAlignment="1">
      <alignment horizontal="right" vertical="top"/>
    </xf>
    <xf numFmtId="0" fontId="0" fillId="12" borderId="16" xfId="0" applyFont="1" applyFill="1" applyBorder="1" applyAlignment="1">
      <alignment horizontal="right" vertical="top"/>
    </xf>
    <xf numFmtId="0" fontId="22" fillId="10" borderId="16" xfId="0" applyFont="1" applyFill="1" applyBorder="1" applyAlignment="1">
      <alignment horizontal="center" vertical="top"/>
    </xf>
    <xf numFmtId="0" fontId="21" fillId="0" borderId="0" xfId="0" applyFont="1" applyBorder="1" applyAlignment="1">
      <alignment vertical="top"/>
    </xf>
    <xf numFmtId="0" fontId="22" fillId="0" borderId="0" xfId="0" applyFont="1" applyBorder="1" applyAlignment="1">
      <alignment horizontal="left" vertical="top" wrapText="1"/>
    </xf>
    <xf numFmtId="0" fontId="22" fillId="10" borderId="12" xfId="0" applyFont="1" applyFill="1" applyBorder="1" applyAlignment="1">
      <alignment horizontal="center" vertical="top"/>
    </xf>
    <xf numFmtId="0" fontId="18" fillId="10" borderId="13" xfId="0" applyFont="1" applyFill="1" applyBorder="1" applyAlignment="1">
      <alignment horizontal="center" vertical="top"/>
    </xf>
    <xf numFmtId="0" fontId="0" fillId="10" borderId="13" xfId="0" applyFill="1" applyBorder="1" applyAlignment="1">
      <alignment vertical="top"/>
    </xf>
    <xf numFmtId="0" fontId="0" fillId="10" borderId="14" xfId="0" applyFill="1" applyBorder="1" applyAlignment="1">
      <alignment vertical="top"/>
    </xf>
    <xf numFmtId="0" fontId="22" fillId="10" borderId="16" xfId="0" applyFont="1" applyFill="1" applyBorder="1" applyAlignment="1">
      <alignment vertical="top"/>
    </xf>
    <xf numFmtId="0" fontId="1" fillId="0" borderId="9" xfId="0" applyFont="1" applyBorder="1" applyAlignment="1">
      <alignment horizontal="center" vertical="top"/>
    </xf>
    <xf numFmtId="0" fontId="1" fillId="0" borderId="18" xfId="0" applyFont="1" applyBorder="1" applyAlignment="1">
      <alignment horizontal="right" vertical="top"/>
    </xf>
    <xf numFmtId="0" fontId="1" fillId="0" borderId="1" xfId="0" applyFont="1" applyBorder="1" applyAlignment="1">
      <alignment horizontal="right" vertical="top"/>
    </xf>
    <xf numFmtId="0" fontId="1" fillId="0" borderId="16" xfId="0" applyFont="1" applyBorder="1" applyAlignment="1">
      <alignment horizontal="right" vertical="top"/>
    </xf>
    <xf numFmtId="0" fontId="1" fillId="0" borderId="9" xfId="0" applyFont="1" applyBorder="1" applyAlignment="1">
      <alignment horizontal="right" vertical="top"/>
    </xf>
    <xf numFmtId="0" fontId="1" fillId="5" borderId="1" xfId="0" applyFont="1" applyFill="1" applyBorder="1" applyAlignment="1">
      <alignment horizontal="center" vertical="top"/>
    </xf>
    <xf numFmtId="0" fontId="1" fillId="5" borderId="1" xfId="0" applyFont="1" applyFill="1" applyBorder="1" applyAlignment="1">
      <alignment horizontal="center"/>
    </xf>
    <xf numFmtId="0" fontId="1" fillId="5" borderId="18" xfId="0" applyFont="1" applyFill="1" applyBorder="1" applyAlignment="1">
      <alignment horizontal="center" vertical="top"/>
    </xf>
    <xf numFmtId="0" fontId="1" fillId="5" borderId="16" xfId="0" applyFont="1" applyFill="1" applyBorder="1" applyAlignment="1">
      <alignment horizontal="center"/>
    </xf>
    <xf numFmtId="0" fontId="0" fillId="5" borderId="16" xfId="0" applyFill="1" applyBorder="1"/>
    <xf numFmtId="0" fontId="0" fillId="0" borderId="0" xfId="0" applyBorder="1"/>
    <xf numFmtId="0" fontId="1" fillId="5" borderId="38" xfId="0" applyFont="1" applyFill="1" applyBorder="1" applyAlignment="1">
      <alignment vertical="top"/>
    </xf>
    <xf numFmtId="0" fontId="0" fillId="5" borderId="39" xfId="0" applyFill="1" applyBorder="1" applyAlignment="1">
      <alignment vertical="top"/>
    </xf>
    <xf numFmtId="0" fontId="0" fillId="5" borderId="39" xfId="0" applyFill="1" applyBorder="1"/>
    <xf numFmtId="0" fontId="0" fillId="5" borderId="40" xfId="0" applyFill="1" applyBorder="1"/>
    <xf numFmtId="4" fontId="0" fillId="13" borderId="18" xfId="1" applyNumberFormat="1" applyFont="1" applyFill="1" applyBorder="1" applyAlignment="1">
      <alignment horizontal="right" vertical="top"/>
    </xf>
    <xf numFmtId="164" fontId="0" fillId="0" borderId="0" xfId="1" applyNumberFormat="1" applyFont="1" applyAlignment="1">
      <alignment vertical="top"/>
    </xf>
    <xf numFmtId="164" fontId="21" fillId="0" borderId="1" xfId="1" applyNumberFormat="1" applyFont="1" applyBorder="1" applyAlignment="1">
      <alignment horizontal="right"/>
    </xf>
    <xf numFmtId="0" fontId="22" fillId="0" borderId="18" xfId="0" applyFont="1" applyBorder="1" applyAlignment="1">
      <alignment horizontal="center"/>
    </xf>
    <xf numFmtId="0" fontId="22" fillId="0" borderId="18" xfId="0" applyFont="1" applyBorder="1" applyAlignment="1">
      <alignment horizontal="right"/>
    </xf>
    <xf numFmtId="4" fontId="0" fillId="0" borderId="18" xfId="1" applyNumberFormat="1" applyFont="1" applyBorder="1" applyAlignment="1">
      <alignment horizontal="right"/>
    </xf>
    <xf numFmtId="4" fontId="0" fillId="13" borderId="18" xfId="1" applyNumberFormat="1" applyFont="1" applyFill="1" applyBorder="1" applyAlignment="1">
      <alignment horizontal="right"/>
    </xf>
    <xf numFmtId="4" fontId="22" fillId="0" borderId="18" xfId="1" applyNumberFormat="1" applyFont="1" applyBorder="1" applyAlignment="1">
      <alignment horizontal="right"/>
    </xf>
    <xf numFmtId="164" fontId="21" fillId="0" borderId="18" xfId="1" applyNumberFormat="1" applyFont="1" applyBorder="1" applyAlignment="1">
      <alignment horizontal="right"/>
    </xf>
    <xf numFmtId="0" fontId="22" fillId="11" borderId="25" xfId="0" applyFont="1" applyFill="1" applyBorder="1" applyAlignment="1">
      <alignment horizontal="center"/>
    </xf>
    <xf numFmtId="0" fontId="22" fillId="11" borderId="26" xfId="0" applyFont="1" applyFill="1" applyBorder="1" applyAlignment="1">
      <alignment horizontal="center"/>
    </xf>
    <xf numFmtId="0" fontId="22" fillId="12" borderId="26" xfId="0" applyFont="1" applyFill="1" applyBorder="1" applyAlignment="1">
      <alignment horizontal="center"/>
    </xf>
    <xf numFmtId="0" fontId="22" fillId="0" borderId="0" xfId="0" applyFont="1" applyBorder="1"/>
    <xf numFmtId="0" fontId="21" fillId="0" borderId="0" xfId="0" applyFont="1" applyBorder="1"/>
    <xf numFmtId="0" fontId="0" fillId="0" borderId="0" xfId="0" applyFont="1" applyFill="1" applyBorder="1"/>
    <xf numFmtId="0" fontId="22" fillId="0" borderId="42" xfId="0" applyFont="1" applyBorder="1" applyAlignment="1">
      <alignment vertical="top"/>
    </xf>
    <xf numFmtId="4" fontId="21" fillId="0" borderId="16" xfId="0" applyNumberFormat="1" applyFont="1" applyBorder="1"/>
    <xf numFmtId="0" fontId="18" fillId="0" borderId="1" xfId="0" applyFont="1" applyBorder="1" applyAlignment="1">
      <alignment horizontal="right"/>
    </xf>
    <xf numFmtId="0" fontId="18" fillId="10" borderId="13" xfId="0" applyFont="1" applyFill="1" applyBorder="1" applyAlignment="1">
      <alignment horizontal="center"/>
    </xf>
    <xf numFmtId="0" fontId="18" fillId="10" borderId="14" xfId="0" applyFont="1" applyFill="1" applyBorder="1" applyAlignment="1">
      <alignment horizontal="center"/>
    </xf>
    <xf numFmtId="0" fontId="22" fillId="5" borderId="7" xfId="0" applyFont="1" applyFill="1" applyBorder="1" applyAlignment="1">
      <alignment horizontal="right"/>
    </xf>
    <xf numFmtId="0" fontId="22" fillId="10" borderId="7" xfId="0" applyFont="1" applyFill="1" applyBorder="1" applyAlignment="1">
      <alignment horizontal="right"/>
    </xf>
    <xf numFmtId="164" fontId="1" fillId="0" borderId="1" xfId="1" applyNumberFormat="1" applyFont="1" applyBorder="1" applyAlignment="1">
      <alignment horizontal="center"/>
    </xf>
    <xf numFmtId="164" fontId="0" fillId="0" borderId="1" xfId="1" applyNumberFormat="1" applyFont="1" applyBorder="1"/>
    <xf numFmtId="37" fontId="0" fillId="0" borderId="1" xfId="1" applyNumberFormat="1" applyFont="1" applyBorder="1"/>
    <xf numFmtId="37" fontId="0" fillId="13" borderId="1" xfId="1" applyNumberFormat="1" applyFont="1" applyFill="1" applyBorder="1"/>
    <xf numFmtId="37" fontId="0" fillId="0" borderId="1" xfId="1" applyNumberFormat="1" applyFont="1" applyBorder="1" applyAlignment="1">
      <alignment vertical="top"/>
    </xf>
    <xf numFmtId="37" fontId="0" fillId="13" borderId="1" xfId="1" applyNumberFormat="1" applyFont="1" applyFill="1" applyBorder="1" applyAlignment="1">
      <alignment vertical="top"/>
    </xf>
    <xf numFmtId="164" fontId="1" fillId="0" borderId="18" xfId="1" applyNumberFormat="1" applyFont="1" applyBorder="1" applyAlignment="1">
      <alignment horizontal="center"/>
    </xf>
    <xf numFmtId="164" fontId="0" fillId="0" borderId="18" xfId="1" applyNumberFormat="1" applyFont="1" applyBorder="1"/>
    <xf numFmtId="37" fontId="0" fillId="0" borderId="18" xfId="1" applyNumberFormat="1" applyFont="1" applyBorder="1"/>
    <xf numFmtId="37" fontId="0" fillId="13" borderId="18" xfId="1" applyNumberFormat="1" applyFont="1" applyFill="1" applyBorder="1"/>
    <xf numFmtId="37" fontId="0" fillId="13" borderId="16" xfId="1" applyNumberFormat="1" applyFont="1" applyFill="1" applyBorder="1"/>
    <xf numFmtId="37" fontId="0" fillId="0" borderId="18" xfId="1" applyNumberFormat="1" applyFont="1" applyBorder="1" applyAlignment="1">
      <alignment vertical="top"/>
    </xf>
    <xf numFmtId="37" fontId="0" fillId="13" borderId="18" xfId="1" applyNumberFormat="1" applyFont="1" applyFill="1" applyBorder="1" applyAlignment="1">
      <alignment vertical="top"/>
    </xf>
    <xf numFmtId="37" fontId="0" fillId="13" borderId="16" xfId="1" applyNumberFormat="1" applyFont="1" applyFill="1" applyBorder="1" applyAlignment="1">
      <alignment vertical="top"/>
    </xf>
    <xf numFmtId="164" fontId="1" fillId="5" borderId="16" xfId="1" applyNumberFormat="1" applyFont="1" applyFill="1" applyBorder="1" applyAlignment="1">
      <alignment horizontal="center"/>
    </xf>
    <xf numFmtId="164" fontId="0" fillId="5" borderId="16" xfId="1" applyNumberFormat="1" applyFont="1" applyFill="1" applyBorder="1"/>
    <xf numFmtId="37" fontId="0" fillId="5" borderId="16" xfId="1" applyNumberFormat="1" applyFont="1" applyFill="1" applyBorder="1"/>
    <xf numFmtId="37" fontId="0" fillId="5" borderId="16" xfId="1" applyNumberFormat="1" applyFont="1" applyFill="1" applyBorder="1" applyAlignment="1">
      <alignment vertical="top"/>
    </xf>
    <xf numFmtId="37" fontId="1" fillId="0" borderId="18" xfId="1" applyNumberFormat="1" applyFont="1" applyBorder="1"/>
    <xf numFmtId="37" fontId="1" fillId="0" borderId="1" xfId="1" applyNumberFormat="1" applyFont="1" applyBorder="1"/>
    <xf numFmtId="37" fontId="1" fillId="5" borderId="16" xfId="1" applyNumberFormat="1" applyFont="1" applyFill="1" applyBorder="1"/>
    <xf numFmtId="37" fontId="1" fillId="0" borderId="18" xfId="1" applyNumberFormat="1" applyFont="1" applyBorder="1" applyAlignment="1">
      <alignment vertical="top"/>
    </xf>
    <xf numFmtId="37" fontId="1" fillId="0" borderId="1" xfId="1" applyNumberFormat="1" applyFont="1" applyBorder="1" applyAlignment="1">
      <alignment vertical="top"/>
    </xf>
    <xf numFmtId="37" fontId="1" fillId="5" borderId="16" xfId="1" applyNumberFormat="1" applyFont="1" applyFill="1" applyBorder="1" applyAlignment="1">
      <alignment vertical="top"/>
    </xf>
    <xf numFmtId="0" fontId="24" fillId="0" borderId="18" xfId="0" applyFont="1" applyBorder="1" applyAlignment="1">
      <alignment vertical="top"/>
    </xf>
    <xf numFmtId="0" fontId="24" fillId="0" borderId="1" xfId="0" applyFont="1" applyBorder="1" applyAlignment="1">
      <alignment vertical="top"/>
    </xf>
    <xf numFmtId="0" fontId="24" fillId="0" borderId="7" xfId="0" applyFont="1" applyBorder="1" applyAlignment="1">
      <alignment vertical="top"/>
    </xf>
    <xf numFmtId="4" fontId="24" fillId="0" borderId="18" xfId="1" applyNumberFormat="1" applyFont="1" applyBorder="1" applyAlignment="1">
      <alignment horizontal="right" vertical="top"/>
    </xf>
    <xf numFmtId="4" fontId="24" fillId="0" borderId="1" xfId="1" applyNumberFormat="1" applyFont="1" applyBorder="1" applyAlignment="1">
      <alignment horizontal="right" vertical="top"/>
    </xf>
    <xf numFmtId="4" fontId="24" fillId="0" borderId="16" xfId="1" applyNumberFormat="1" applyFont="1" applyBorder="1" applyAlignment="1">
      <alignment horizontal="right" vertical="top"/>
    </xf>
    <xf numFmtId="4" fontId="24" fillId="0" borderId="9" xfId="1" applyNumberFormat="1" applyFont="1" applyBorder="1" applyAlignment="1">
      <alignment horizontal="right" vertical="top"/>
    </xf>
    <xf numFmtId="0" fontId="24" fillId="0" borderId="0" xfId="0" applyFont="1" applyBorder="1" applyAlignment="1">
      <alignment vertical="top"/>
    </xf>
    <xf numFmtId="37" fontId="26" fillId="0" borderId="18" xfId="1" applyNumberFormat="1" applyFont="1" applyBorder="1" applyAlignment="1">
      <alignment vertical="top"/>
    </xf>
    <xf numFmtId="37" fontId="26" fillId="0" borderId="1" xfId="1" applyNumberFormat="1" applyFont="1" applyBorder="1" applyAlignment="1">
      <alignment vertical="top"/>
    </xf>
    <xf numFmtId="37" fontId="26" fillId="5" borderId="16" xfId="1" applyNumberFormat="1" applyFont="1" applyFill="1" applyBorder="1" applyAlignment="1">
      <alignment vertical="top"/>
    </xf>
    <xf numFmtId="0" fontId="24" fillId="0" borderId="7" xfId="0" applyFont="1" applyBorder="1" applyAlignment="1">
      <alignment vertical="top" wrapText="1"/>
    </xf>
    <xf numFmtId="0" fontId="24" fillId="0" borderId="0" xfId="0" applyFont="1" applyBorder="1" applyAlignment="1">
      <alignment vertical="top" wrapText="1"/>
    </xf>
    <xf numFmtId="0" fontId="24" fillId="0" borderId="18" xfId="0" applyFont="1" applyFill="1" applyBorder="1" applyAlignment="1">
      <alignment vertical="top"/>
    </xf>
    <xf numFmtId="0" fontId="24" fillId="0" borderId="1" xfId="0" applyFont="1" applyFill="1" applyBorder="1" applyAlignment="1">
      <alignment vertical="top"/>
    </xf>
    <xf numFmtId="0" fontId="24" fillId="0" borderId="7" xfId="0" applyFont="1" applyFill="1" applyBorder="1" applyAlignment="1">
      <alignment vertical="top" wrapText="1"/>
    </xf>
    <xf numFmtId="4" fontId="24" fillId="0" borderId="18" xfId="1" applyNumberFormat="1" applyFont="1" applyFill="1" applyBorder="1" applyAlignment="1">
      <alignment horizontal="right" vertical="top"/>
    </xf>
    <xf numFmtId="4" fontId="24" fillId="0" borderId="1" xfId="1" applyNumberFormat="1" applyFont="1" applyFill="1" applyBorder="1" applyAlignment="1">
      <alignment horizontal="right" vertical="top"/>
    </xf>
    <xf numFmtId="4" fontId="24" fillId="0" borderId="16" xfId="1" applyNumberFormat="1" applyFont="1" applyFill="1" applyBorder="1" applyAlignment="1">
      <alignment horizontal="right" vertical="top"/>
    </xf>
    <xf numFmtId="4" fontId="24" fillId="0" borderId="9" xfId="1" applyNumberFormat="1" applyFont="1" applyFill="1" applyBorder="1" applyAlignment="1">
      <alignment horizontal="right" vertical="top"/>
    </xf>
    <xf numFmtId="0" fontId="24" fillId="0" borderId="0" xfId="0" applyFont="1" applyFill="1" applyBorder="1" applyAlignment="1">
      <alignment vertical="top" wrapText="1"/>
    </xf>
    <xf numFmtId="4" fontId="24" fillId="0" borderId="18" xfId="0" applyNumberFormat="1" applyFont="1" applyBorder="1" applyAlignment="1">
      <alignment vertical="top" wrapText="1"/>
    </xf>
    <xf numFmtId="4" fontId="24" fillId="0" borderId="1" xfId="0" applyNumberFormat="1" applyFont="1" applyBorder="1" applyAlignment="1">
      <alignment vertical="top" wrapText="1"/>
    </xf>
    <xf numFmtId="4" fontId="24" fillId="0" borderId="16" xfId="0" applyNumberFormat="1" applyFont="1" applyBorder="1" applyAlignment="1">
      <alignment vertical="top" wrapText="1"/>
    </xf>
    <xf numFmtId="4" fontId="24" fillId="0" borderId="9" xfId="0" applyNumberFormat="1" applyFont="1" applyBorder="1" applyAlignment="1">
      <alignment vertical="top" wrapText="1"/>
    </xf>
    <xf numFmtId="4" fontId="24" fillId="0" borderId="18" xfId="0" applyNumberFormat="1" applyFont="1" applyBorder="1" applyAlignment="1">
      <alignment vertical="top"/>
    </xf>
    <xf numFmtId="4" fontId="24" fillId="0" borderId="1" xfId="0" applyNumberFormat="1" applyFont="1" applyBorder="1" applyAlignment="1">
      <alignment vertical="top"/>
    </xf>
    <xf numFmtId="4" fontId="24" fillId="0" borderId="16" xfId="0" applyNumberFormat="1" applyFont="1" applyBorder="1" applyAlignment="1">
      <alignment vertical="top"/>
    </xf>
    <xf numFmtId="4" fontId="24" fillId="0" borderId="9" xfId="0" applyNumberFormat="1" applyFont="1" applyBorder="1" applyAlignment="1">
      <alignment vertical="top"/>
    </xf>
    <xf numFmtId="37" fontId="1" fillId="0" borderId="22" xfId="1" applyNumberFormat="1" applyFont="1" applyBorder="1" applyAlignment="1">
      <alignment vertical="top"/>
    </xf>
    <xf numFmtId="37" fontId="1" fillId="0" borderId="23" xfId="1" applyNumberFormat="1" applyFont="1" applyBorder="1" applyAlignment="1">
      <alignment vertical="top"/>
    </xf>
    <xf numFmtId="37" fontId="1" fillId="5" borderId="37" xfId="1" applyNumberFormat="1" applyFont="1" applyFill="1" applyBorder="1" applyAlignment="1">
      <alignment vertical="top"/>
    </xf>
    <xf numFmtId="0" fontId="18" fillId="0" borderId="13" xfId="0" applyFont="1" applyBorder="1" applyAlignment="1">
      <alignment horizontal="right"/>
    </xf>
    <xf numFmtId="0" fontId="18" fillId="0" borderId="42" xfId="0" applyFont="1" applyBorder="1" applyAlignment="1">
      <alignment horizontal="right"/>
    </xf>
    <xf numFmtId="0" fontId="22" fillId="12" borderId="7" xfId="0" applyFont="1" applyFill="1" applyBorder="1" applyAlignment="1">
      <alignment horizontal="center"/>
    </xf>
    <xf numFmtId="0" fontId="22" fillId="12" borderId="7" xfId="0" applyFont="1" applyFill="1" applyBorder="1" applyAlignment="1">
      <alignment horizontal="right"/>
    </xf>
    <xf numFmtId="0" fontId="0" fillId="12" borderId="7" xfId="0" applyFont="1" applyFill="1" applyBorder="1" applyAlignment="1">
      <alignment horizontal="right"/>
    </xf>
    <xf numFmtId="4" fontId="0" fillId="12" borderId="7" xfId="1" applyNumberFormat="1" applyFont="1" applyFill="1" applyBorder="1" applyAlignment="1">
      <alignment horizontal="right"/>
    </xf>
    <xf numFmtId="4" fontId="0" fillId="13" borderId="7" xfId="1" applyNumberFormat="1" applyFont="1" applyFill="1" applyBorder="1" applyAlignment="1">
      <alignment horizontal="right"/>
    </xf>
    <xf numFmtId="4" fontId="22" fillId="12" borderId="7" xfId="1" applyNumberFormat="1" applyFont="1" applyFill="1" applyBorder="1" applyAlignment="1">
      <alignment horizontal="right"/>
    </xf>
    <xf numFmtId="164" fontId="21" fillId="12" borderId="7" xfId="1" applyNumberFormat="1" applyFont="1" applyFill="1" applyBorder="1" applyAlignment="1">
      <alignment horizontal="right"/>
    </xf>
    <xf numFmtId="164" fontId="21" fillId="12" borderId="7" xfId="1" applyNumberFormat="1" applyFont="1" applyFill="1" applyBorder="1" applyAlignment="1">
      <alignment horizontal="right" vertical="top"/>
    </xf>
    <xf numFmtId="4" fontId="0" fillId="12" borderId="7" xfId="1" applyNumberFormat="1" applyFont="1" applyFill="1" applyBorder="1" applyAlignment="1">
      <alignment horizontal="right" vertical="top"/>
    </xf>
    <xf numFmtId="4" fontId="21" fillId="12" borderId="7" xfId="1" applyNumberFormat="1" applyFont="1" applyFill="1" applyBorder="1" applyAlignment="1">
      <alignment horizontal="right" vertical="top"/>
    </xf>
    <xf numFmtId="4" fontId="22" fillId="12" borderId="7" xfId="1" applyNumberFormat="1" applyFont="1" applyFill="1" applyBorder="1" applyAlignment="1">
      <alignment horizontal="right" vertical="top"/>
    </xf>
    <xf numFmtId="4" fontId="0" fillId="13" borderId="7" xfId="1" applyNumberFormat="1" applyFont="1" applyFill="1" applyBorder="1" applyAlignment="1">
      <alignment horizontal="right" vertical="top"/>
    </xf>
    <xf numFmtId="4" fontId="24" fillId="12" borderId="7" xfId="1" applyNumberFormat="1" applyFont="1" applyFill="1" applyBorder="1" applyAlignment="1">
      <alignment horizontal="right" vertical="top"/>
    </xf>
    <xf numFmtId="4" fontId="24" fillId="12" borderId="7" xfId="0" applyNumberFormat="1" applyFont="1" applyFill="1" applyBorder="1" applyAlignment="1">
      <alignment vertical="top" wrapText="1"/>
    </xf>
    <xf numFmtId="4" fontId="22" fillId="12" borderId="7" xfId="0" applyNumberFormat="1" applyFont="1" applyFill="1" applyBorder="1" applyAlignment="1">
      <alignment vertical="top"/>
    </xf>
    <xf numFmtId="4" fontId="22" fillId="12" borderId="7" xfId="0" applyNumberFormat="1" applyFont="1" applyFill="1" applyBorder="1" applyAlignment="1">
      <alignment vertical="top" wrapText="1"/>
    </xf>
    <xf numFmtId="4" fontId="24" fillId="12" borderId="7" xfId="0" applyNumberFormat="1" applyFont="1" applyFill="1" applyBorder="1" applyAlignment="1">
      <alignment vertical="top"/>
    </xf>
    <xf numFmtId="4" fontId="22" fillId="12" borderId="32" xfId="0" applyNumberFormat="1" applyFont="1" applyFill="1" applyBorder="1" applyAlignment="1">
      <alignment vertical="top"/>
    </xf>
    <xf numFmtId="0" fontId="0" fillId="0" borderId="14" xfId="0" applyBorder="1"/>
    <xf numFmtId="0" fontId="0" fillId="0" borderId="15" xfId="0" applyBorder="1"/>
    <xf numFmtId="0" fontId="25" fillId="0" borderId="0" xfId="0" applyFont="1" applyBorder="1" applyAlignment="1">
      <alignment vertical="top"/>
    </xf>
    <xf numFmtId="0" fontId="26" fillId="0" borderId="0" xfId="0" applyFont="1" applyBorder="1" applyAlignment="1">
      <alignment vertical="top"/>
    </xf>
    <xf numFmtId="0" fontId="1" fillId="0" borderId="42" xfId="0" applyFont="1" applyBorder="1" applyAlignment="1">
      <alignment vertical="top"/>
    </xf>
    <xf numFmtId="0" fontId="18" fillId="12" borderId="46" xfId="0" applyFont="1" applyFill="1" applyBorder="1" applyAlignment="1">
      <alignment horizontal="center"/>
    </xf>
    <xf numFmtId="0" fontId="18" fillId="12" borderId="43" xfId="0" applyFont="1" applyFill="1" applyBorder="1" applyAlignment="1">
      <alignment horizontal="right"/>
    </xf>
    <xf numFmtId="0" fontId="18" fillId="12" borderId="44" xfId="0" applyFont="1" applyFill="1" applyBorder="1" applyAlignment="1">
      <alignment horizontal="right"/>
    </xf>
    <xf numFmtId="49" fontId="1" fillId="5" borderId="34" xfId="1" applyNumberFormat="1" applyFont="1" applyFill="1" applyBorder="1" applyAlignment="1">
      <alignment horizontal="center" vertical="top"/>
    </xf>
    <xf numFmtId="49" fontId="1" fillId="5" borderId="4" xfId="1" applyNumberFormat="1" applyFont="1" applyFill="1" applyBorder="1" applyAlignment="1">
      <alignment horizontal="center" vertical="top"/>
    </xf>
    <xf numFmtId="164" fontId="1" fillId="5" borderId="36" xfId="1" applyNumberFormat="1" applyFont="1" applyFill="1" applyBorder="1" applyAlignment="1">
      <alignment horizontal="center"/>
    </xf>
    <xf numFmtId="0" fontId="0" fillId="5" borderId="43" xfId="0" applyFill="1" applyBorder="1"/>
    <xf numFmtId="0" fontId="0" fillId="5" borderId="44" xfId="0" applyFill="1" applyBorder="1"/>
    <xf numFmtId="0" fontId="0" fillId="5" borderId="5" xfId="0" applyFont="1" applyFill="1" applyBorder="1" applyAlignment="1">
      <alignment horizontal="center"/>
    </xf>
    <xf numFmtId="0" fontId="0" fillId="5" borderId="6" xfId="0" applyFont="1" applyFill="1" applyBorder="1" applyAlignment="1">
      <alignment horizontal="center"/>
    </xf>
    <xf numFmtId="0" fontId="22" fillId="5" borderId="29" xfId="0" applyFont="1" applyFill="1" applyBorder="1" applyAlignment="1">
      <alignment horizontal="center"/>
    </xf>
    <xf numFmtId="0" fontId="22" fillId="0" borderId="34" xfId="0" applyFont="1" applyBorder="1"/>
    <xf numFmtId="0" fontId="22" fillId="0" borderId="4" xfId="0" applyFont="1" applyBorder="1"/>
    <xf numFmtId="0" fontId="22" fillId="0" borderId="36" xfId="0" applyFont="1" applyBorder="1"/>
    <xf numFmtId="0" fontId="22" fillId="0" borderId="21" xfId="0" applyFont="1" applyBorder="1"/>
    <xf numFmtId="0" fontId="1" fillId="10" borderId="47" xfId="0" applyFont="1" applyFill="1" applyBorder="1" applyAlignment="1">
      <alignment horizontal="right"/>
    </xf>
    <xf numFmtId="0" fontId="1" fillId="10" borderId="48" xfId="0" applyFont="1" applyFill="1" applyBorder="1" applyAlignment="1">
      <alignment horizontal="right"/>
    </xf>
    <xf numFmtId="0" fontId="1" fillId="10" borderId="49" xfId="0" applyFont="1" applyFill="1" applyBorder="1" applyAlignment="1">
      <alignment horizontal="right"/>
    </xf>
    <xf numFmtId="0" fontId="1" fillId="10" borderId="50" xfId="0" applyFont="1" applyFill="1" applyBorder="1" applyAlignment="1">
      <alignment horizontal="right"/>
    </xf>
    <xf numFmtId="0" fontId="22" fillId="10" borderId="49" xfId="0" applyFont="1" applyFill="1" applyBorder="1" applyAlignment="1">
      <alignment horizontal="center"/>
    </xf>
    <xf numFmtId="3" fontId="0" fillId="0" borderId="0" xfId="0" applyNumberFormat="1" applyFont="1"/>
    <xf numFmtId="0" fontId="27" fillId="0" borderId="18" xfId="0" applyFont="1" applyBorder="1" applyAlignment="1">
      <alignment vertical="top"/>
    </xf>
    <xf numFmtId="0" fontId="24" fillId="0" borderId="3" xfId="0" applyFont="1" applyBorder="1" applyAlignment="1">
      <alignment vertical="top" wrapText="1"/>
    </xf>
    <xf numFmtId="0" fontId="25" fillId="0" borderId="0" xfId="0" applyFont="1"/>
    <xf numFmtId="0" fontId="27" fillId="0" borderId="18" xfId="0" applyFont="1" applyFill="1" applyBorder="1" applyAlignment="1">
      <alignment vertical="top"/>
    </xf>
    <xf numFmtId="0" fontId="24" fillId="0" borderId="7" xfId="0" applyFont="1" applyFill="1" applyBorder="1" applyAlignment="1">
      <alignment vertical="top"/>
    </xf>
    <xf numFmtId="4" fontId="24" fillId="0" borderId="18" xfId="1" applyNumberFormat="1" applyFont="1" applyFill="1" applyBorder="1" applyAlignment="1">
      <alignment horizontal="right" vertical="top" wrapText="1"/>
    </xf>
    <xf numFmtId="4" fontId="24" fillId="0" borderId="1" xfId="1" applyNumberFormat="1" applyFont="1" applyFill="1" applyBorder="1" applyAlignment="1">
      <alignment horizontal="right" vertical="top" wrapText="1"/>
    </xf>
    <xf numFmtId="4" fontId="24" fillId="0" borderId="16" xfId="1" applyNumberFormat="1" applyFont="1" applyFill="1" applyBorder="1" applyAlignment="1">
      <alignment horizontal="right" vertical="top" wrapText="1"/>
    </xf>
    <xf numFmtId="4" fontId="24" fillId="0" borderId="9" xfId="1" applyNumberFormat="1" applyFont="1" applyFill="1" applyBorder="1" applyAlignment="1">
      <alignment horizontal="right" vertical="top" wrapText="1"/>
    </xf>
    <xf numFmtId="0" fontId="24" fillId="0" borderId="3" xfId="0" applyFont="1" applyFill="1" applyBorder="1" applyAlignment="1">
      <alignment vertical="top" wrapText="1"/>
    </xf>
    <xf numFmtId="4" fontId="24" fillId="0" borderId="18" xfId="1" applyNumberFormat="1" applyFont="1" applyBorder="1" applyAlignment="1">
      <alignment horizontal="right" vertical="top" wrapText="1"/>
    </xf>
    <xf numFmtId="4" fontId="24" fillId="0" borderId="1" xfId="1" applyNumberFormat="1" applyFont="1" applyBorder="1" applyAlignment="1">
      <alignment horizontal="right" vertical="top" wrapText="1"/>
    </xf>
    <xf numFmtId="4" fontId="24" fillId="0" borderId="16" xfId="1" applyNumberFormat="1" applyFont="1" applyBorder="1" applyAlignment="1">
      <alignment horizontal="right" vertical="top" wrapText="1"/>
    </xf>
    <xf numFmtId="4" fontId="24" fillId="0" borderId="9" xfId="1" applyNumberFormat="1" applyFont="1" applyBorder="1" applyAlignment="1">
      <alignment horizontal="right" vertical="top" wrapText="1"/>
    </xf>
    <xf numFmtId="3" fontId="7" fillId="0" borderId="1" xfId="0" applyNumberFormat="1" applyFont="1" applyFill="1" applyBorder="1" applyAlignment="1">
      <alignment vertical="top"/>
    </xf>
    <xf numFmtId="3" fontId="7" fillId="0" borderId="1" xfId="0" applyNumberFormat="1" applyFont="1" applyFill="1" applyBorder="1" applyAlignment="1"/>
    <xf numFmtId="0" fontId="7" fillId="11" borderId="7" xfId="0" applyFont="1" applyFill="1" applyBorder="1" applyAlignment="1">
      <alignment wrapText="1"/>
    </xf>
    <xf numFmtId="0" fontId="1" fillId="10" borderId="44" xfId="0" applyFont="1" applyFill="1" applyBorder="1" applyAlignment="1">
      <alignment horizontal="right"/>
    </xf>
    <xf numFmtId="0" fontId="22" fillId="0" borderId="35" xfId="0" applyFont="1" applyBorder="1"/>
    <xf numFmtId="0" fontId="22" fillId="0" borderId="20" xfId="0" applyFont="1" applyBorder="1"/>
    <xf numFmtId="4" fontId="22" fillId="0" borderId="20" xfId="1" applyNumberFormat="1" applyFont="1" applyBorder="1" applyAlignment="1">
      <alignment horizontal="right" vertical="top"/>
    </xf>
    <xf numFmtId="4" fontId="24" fillId="0" borderId="20" xfId="0" applyNumberFormat="1" applyFont="1" applyBorder="1" applyAlignment="1">
      <alignment vertical="top" wrapText="1"/>
    </xf>
    <xf numFmtId="4" fontId="22" fillId="0" borderId="51" xfId="0" applyNumberFormat="1" applyFont="1" applyBorder="1" applyAlignment="1">
      <alignment vertical="top" wrapText="1"/>
    </xf>
    <xf numFmtId="4" fontId="22" fillId="0" borderId="20" xfId="0" applyNumberFormat="1" applyFont="1" applyBorder="1" applyAlignment="1">
      <alignment horizontal="left" vertical="top" wrapText="1"/>
    </xf>
    <xf numFmtId="4" fontId="24" fillId="0" borderId="20" xfId="0" applyNumberFormat="1" applyFont="1" applyBorder="1" applyAlignment="1">
      <alignment vertical="top"/>
    </xf>
    <xf numFmtId="4" fontId="22" fillId="0" borderId="52" xfId="0" applyNumberFormat="1" applyFont="1" applyBorder="1" applyAlignment="1">
      <alignment vertical="top"/>
    </xf>
    <xf numFmtId="4" fontId="0" fillId="0" borderId="9" xfId="0" applyNumberFormat="1" applyFont="1" applyBorder="1"/>
    <xf numFmtId="4" fontId="0" fillId="0" borderId="20" xfId="0" applyNumberFormat="1" applyFont="1" applyFill="1" applyBorder="1" applyAlignment="1">
      <alignment vertical="top" wrapText="1"/>
    </xf>
    <xf numFmtId="4" fontId="22" fillId="0" borderId="35" xfId="0" applyNumberFormat="1" applyFont="1" applyBorder="1" applyAlignment="1">
      <alignment vertical="top" wrapText="1"/>
    </xf>
    <xf numFmtId="4" fontId="22" fillId="0" borderId="20" xfId="1" applyNumberFormat="1" applyFont="1" applyBorder="1" applyAlignment="1">
      <alignment horizontal="right" vertical="top" wrapText="1"/>
    </xf>
    <xf numFmtId="4" fontId="24" fillId="0" borderId="20" xfId="1" applyNumberFormat="1" applyFont="1" applyBorder="1" applyAlignment="1">
      <alignment horizontal="right" vertical="top" wrapText="1"/>
    </xf>
    <xf numFmtId="4" fontId="24" fillId="0" borderId="20" xfId="1" applyNumberFormat="1" applyFont="1" applyFill="1" applyBorder="1" applyAlignment="1">
      <alignment horizontal="right" vertical="top" wrapText="1"/>
    </xf>
    <xf numFmtId="0" fontId="7" fillId="14" borderId="1" xfId="0" applyFont="1" applyFill="1" applyBorder="1" applyAlignment="1">
      <alignment wrapText="1"/>
    </xf>
    <xf numFmtId="0" fontId="0" fillId="0" borderId="53" xfId="0" applyBorder="1"/>
    <xf numFmtId="0" fontId="4" fillId="15" borderId="1" xfId="0" applyFont="1" applyFill="1" applyBorder="1" applyAlignment="1">
      <alignment vertical="top" wrapText="1"/>
    </xf>
    <xf numFmtId="3" fontId="0" fillId="15" borderId="1" xfId="0" applyNumberFormat="1" applyFont="1" applyFill="1" applyBorder="1"/>
    <xf numFmtId="0" fontId="4" fillId="15" borderId="6" xfId="0" applyFont="1" applyFill="1" applyBorder="1" applyAlignment="1">
      <alignment vertical="top" wrapText="1"/>
    </xf>
    <xf numFmtId="0" fontId="4" fillId="15" borderId="4" xfId="0" applyFont="1" applyFill="1" applyBorder="1" applyAlignment="1">
      <alignment vertical="top" wrapText="1"/>
    </xf>
    <xf numFmtId="164" fontId="1" fillId="15" borderId="18" xfId="1" applyNumberFormat="1" applyFont="1" applyFill="1" applyBorder="1" applyAlignment="1">
      <alignment horizontal="center"/>
    </xf>
    <xf numFmtId="164" fontId="1" fillId="15" borderId="1" xfId="1" applyNumberFormat="1" applyFont="1" applyFill="1" applyBorder="1" applyAlignment="1">
      <alignment horizontal="center"/>
    </xf>
    <xf numFmtId="0" fontId="1" fillId="0" borderId="0" xfId="0" applyFont="1" applyBorder="1" applyAlignment="1">
      <alignment vertical="top"/>
    </xf>
    <xf numFmtId="0" fontId="1" fillId="15" borderId="1" xfId="0" applyFont="1" applyFill="1" applyBorder="1" applyAlignment="1">
      <alignment horizontal="center"/>
    </xf>
    <xf numFmtId="37" fontId="26" fillId="0" borderId="1" xfId="1" applyNumberFormat="1" applyFont="1" applyBorder="1"/>
    <xf numFmtId="0" fontId="1" fillId="15" borderId="12" xfId="0" applyFont="1" applyFill="1" applyBorder="1"/>
    <xf numFmtId="0" fontId="0" fillId="15" borderId="13" xfId="0" applyFill="1" applyBorder="1"/>
    <xf numFmtId="0" fontId="0" fillId="15" borderId="14" xfId="0" applyFill="1" applyBorder="1"/>
    <xf numFmtId="0" fontId="1" fillId="15" borderId="18" xfId="0" applyFont="1" applyFill="1" applyBorder="1" applyAlignment="1">
      <alignment horizontal="center"/>
    </xf>
    <xf numFmtId="0" fontId="1" fillId="15" borderId="16" xfId="0" applyFont="1" applyFill="1" applyBorder="1" applyAlignment="1">
      <alignment horizontal="center"/>
    </xf>
    <xf numFmtId="164" fontId="1" fillId="15" borderId="16" xfId="1" applyNumberFormat="1" applyFont="1" applyFill="1" applyBorder="1" applyAlignment="1">
      <alignment horizontal="center"/>
    </xf>
    <xf numFmtId="0" fontId="0" fillId="0" borderId="16" xfId="0" applyBorder="1"/>
    <xf numFmtId="37" fontId="1" fillId="0" borderId="16" xfId="1" applyNumberFormat="1" applyFont="1" applyBorder="1"/>
    <xf numFmtId="37" fontId="0" fillId="0" borderId="16" xfId="1" applyNumberFormat="1" applyFont="1" applyBorder="1"/>
    <xf numFmtId="37" fontId="26" fillId="0" borderId="18" xfId="1" applyNumberFormat="1" applyFont="1" applyBorder="1"/>
    <xf numFmtId="37" fontId="26" fillId="0" borderId="16" xfId="1" applyNumberFormat="1" applyFont="1" applyBorder="1"/>
    <xf numFmtId="37" fontId="1" fillId="0" borderId="22" xfId="1" applyNumberFormat="1" applyFont="1" applyBorder="1"/>
    <xf numFmtId="37" fontId="1" fillId="0" borderId="23" xfId="1" applyNumberFormat="1" applyFont="1" applyBorder="1"/>
    <xf numFmtId="37" fontId="1" fillId="0" borderId="37" xfId="1" applyNumberFormat="1" applyFont="1" applyBorder="1"/>
    <xf numFmtId="37" fontId="15" fillId="0" borderId="18" xfId="1" applyNumberFormat="1" applyFont="1" applyBorder="1"/>
    <xf numFmtId="37" fontId="15" fillId="0" borderId="1" xfId="1" applyNumberFormat="1" applyFont="1" applyBorder="1"/>
    <xf numFmtId="37" fontId="15" fillId="0" borderId="16" xfId="1" applyNumberFormat="1" applyFont="1" applyBorder="1"/>
    <xf numFmtId="3" fontId="0" fillId="0" borderId="1" xfId="0" applyNumberFormat="1" applyBorder="1"/>
    <xf numFmtId="3" fontId="26" fillId="0" borderId="1" xfId="0" applyNumberFormat="1" applyFont="1" applyBorder="1"/>
    <xf numFmtId="0" fontId="1" fillId="5" borderId="25" xfId="0" applyFont="1" applyFill="1" applyBorder="1" applyAlignment="1">
      <alignment vertical="top"/>
    </xf>
    <xf numFmtId="3" fontId="0" fillId="0" borderId="18" xfId="0" applyNumberFormat="1" applyFont="1" applyBorder="1"/>
    <xf numFmtId="3" fontId="1" fillId="0" borderId="18" xfId="0" applyNumberFormat="1" applyFont="1" applyBorder="1"/>
    <xf numFmtId="3" fontId="26" fillId="0" borderId="18" xfId="0" applyNumberFormat="1" applyFont="1" applyBorder="1"/>
    <xf numFmtId="3" fontId="1" fillId="0" borderId="22" xfId="0" applyNumberFormat="1" applyFont="1" applyBorder="1"/>
    <xf numFmtId="3" fontId="1" fillId="0" borderId="23" xfId="0" applyNumberFormat="1" applyFont="1" applyBorder="1"/>
    <xf numFmtId="0" fontId="0" fillId="5" borderId="26" xfId="0" applyFill="1" applyBorder="1"/>
    <xf numFmtId="0" fontId="0" fillId="5" borderId="27" xfId="0" applyFill="1" applyBorder="1"/>
    <xf numFmtId="0" fontId="1" fillId="5" borderId="18" xfId="0" applyFont="1" applyFill="1" applyBorder="1" applyAlignment="1">
      <alignment horizontal="center"/>
    </xf>
    <xf numFmtId="3" fontId="0" fillId="5" borderId="16" xfId="0" applyNumberFormat="1" applyFill="1" applyBorder="1"/>
    <xf numFmtId="3" fontId="1" fillId="5" borderId="16" xfId="0" applyNumberFormat="1" applyFont="1" applyFill="1" applyBorder="1"/>
    <xf numFmtId="3" fontId="26" fillId="5" borderId="16" xfId="0" applyNumberFormat="1" applyFont="1" applyFill="1" applyBorder="1"/>
    <xf numFmtId="3" fontId="1" fillId="5" borderId="37" xfId="0" applyNumberFormat="1" applyFont="1" applyFill="1" applyBorder="1"/>
    <xf numFmtId="0" fontId="22" fillId="10" borderId="7" xfId="0" applyFont="1" applyFill="1" applyBorder="1" applyAlignment="1">
      <alignment horizontal="right" vertical="top" wrapText="1"/>
    </xf>
    <xf numFmtId="0" fontId="0" fillId="10" borderId="18" xfId="0" applyFont="1" applyFill="1" applyBorder="1" applyAlignment="1">
      <alignment horizontal="right" vertical="top" wrapText="1"/>
    </xf>
    <xf numFmtId="0" fontId="22" fillId="10" borderId="16" xfId="0" applyFont="1" applyFill="1" applyBorder="1" applyAlignment="1">
      <alignment horizontal="center" vertical="top" wrapText="1"/>
    </xf>
    <xf numFmtId="0" fontId="22" fillId="5" borderId="7" xfId="0" applyFont="1" applyFill="1" applyBorder="1" applyAlignment="1">
      <alignment horizontal="right" vertical="top" wrapText="1"/>
    </xf>
    <xf numFmtId="0" fontId="21" fillId="5" borderId="25" xfId="0" applyFont="1" applyFill="1" applyBorder="1" applyAlignment="1">
      <alignment horizontal="center" vertical="top" wrapText="1"/>
    </xf>
    <xf numFmtId="0" fontId="0" fillId="5" borderId="26" xfId="0" applyFont="1" applyFill="1" applyBorder="1" applyAlignment="1">
      <alignment horizontal="center" vertical="top" wrapText="1"/>
    </xf>
    <xf numFmtId="0" fontId="0" fillId="5" borderId="27" xfId="0" applyFont="1" applyFill="1" applyBorder="1" applyAlignment="1">
      <alignment horizontal="center" vertical="top" wrapText="1"/>
    </xf>
    <xf numFmtId="0" fontId="0" fillId="5" borderId="9" xfId="0" applyFont="1" applyFill="1" applyBorder="1" applyAlignment="1">
      <alignment horizontal="center" vertical="top" wrapText="1"/>
    </xf>
    <xf numFmtId="0" fontId="0" fillId="5" borderId="1" xfId="0" applyFont="1" applyFill="1" applyBorder="1" applyAlignment="1">
      <alignment horizontal="center" vertical="top" wrapText="1"/>
    </xf>
    <xf numFmtId="0" fontId="22" fillId="5" borderId="16" xfId="0" applyFont="1" applyFill="1" applyBorder="1" applyAlignment="1">
      <alignment horizontal="center" vertical="top" wrapText="1"/>
    </xf>
    <xf numFmtId="0" fontId="22" fillId="11" borderId="1" xfId="0" applyFont="1" applyFill="1" applyBorder="1" applyAlignment="1">
      <alignment horizontal="center" vertical="top" wrapText="1"/>
    </xf>
    <xf numFmtId="0" fontId="22" fillId="11" borderId="7" xfId="0" applyFont="1" applyFill="1" applyBorder="1" applyAlignment="1">
      <alignment horizontal="center" vertical="top" wrapText="1"/>
    </xf>
    <xf numFmtId="0" fontId="22" fillId="12" borderId="7" xfId="0" applyFont="1" applyFill="1" applyBorder="1" applyAlignment="1">
      <alignment horizontal="center" vertical="top" wrapText="1"/>
    </xf>
    <xf numFmtId="0" fontId="22" fillId="12" borderId="1" xfId="0" applyFont="1" applyFill="1" applyBorder="1" applyAlignment="1">
      <alignment horizontal="center" vertical="top" wrapText="1"/>
    </xf>
    <xf numFmtId="4" fontId="0" fillId="0" borderId="0" xfId="0" applyNumberFormat="1" applyFont="1" applyAlignment="1">
      <alignment vertical="top"/>
    </xf>
    <xf numFmtId="0" fontId="0" fillId="0" borderId="0" xfId="0" applyFill="1"/>
    <xf numFmtId="0" fontId="0" fillId="15" borderId="16" xfId="0" applyFill="1" applyBorder="1"/>
    <xf numFmtId="37" fontId="15" fillId="15" borderId="16" xfId="1" applyNumberFormat="1" applyFont="1" applyFill="1" applyBorder="1"/>
    <xf numFmtId="37" fontId="0" fillId="15" borderId="16" xfId="1" applyNumberFormat="1" applyFont="1" applyFill="1" applyBorder="1"/>
    <xf numFmtId="37" fontId="1" fillId="15" borderId="16" xfId="1" applyNumberFormat="1" applyFont="1" applyFill="1" applyBorder="1"/>
    <xf numFmtId="37" fontId="26" fillId="15" borderId="16" xfId="1" applyNumberFormat="1" applyFont="1" applyFill="1" applyBorder="1"/>
    <xf numFmtId="37" fontId="1" fillId="15" borderId="37" xfId="1" applyNumberFormat="1" applyFont="1" applyFill="1" applyBorder="1"/>
    <xf numFmtId="0" fontId="28" fillId="0" borderId="0" xfId="0" applyFont="1"/>
    <xf numFmtId="0" fontId="9" fillId="0" borderId="0" xfId="0" applyFont="1"/>
    <xf numFmtId="0" fontId="7" fillId="0" borderId="0" xfId="0" applyFont="1"/>
    <xf numFmtId="0" fontId="7" fillId="15" borderId="0" xfId="0" applyFont="1" applyFill="1"/>
    <xf numFmtId="0" fontId="7" fillId="0" borderId="0" xfId="0" applyFont="1" applyFill="1" applyBorder="1" applyAlignment="1">
      <alignment horizontal="center"/>
    </xf>
    <xf numFmtId="0" fontId="7" fillId="0" borderId="0" xfId="0" applyFont="1" applyFill="1"/>
    <xf numFmtId="0" fontId="7" fillId="5" borderId="0" xfId="0" applyFont="1" applyFill="1"/>
    <xf numFmtId="0" fontId="9" fillId="0" borderId="0" xfId="0" applyFont="1" applyFill="1" applyBorder="1" applyAlignment="1">
      <alignment horizontal="center" vertical="top"/>
    </xf>
    <xf numFmtId="0" fontId="7" fillId="0" borderId="0" xfId="0" applyFont="1" applyAlignment="1">
      <alignment horizontal="center"/>
    </xf>
    <xf numFmtId="0" fontId="7" fillId="0" borderId="46" xfId="0" applyFont="1" applyFill="1" applyBorder="1"/>
    <xf numFmtId="0" fontId="7" fillId="0" borderId="43" xfId="0" applyFont="1" applyFill="1" applyBorder="1"/>
    <xf numFmtId="0" fontId="7" fillId="0" borderId="44" xfId="0" applyFont="1" applyFill="1" applyBorder="1"/>
    <xf numFmtId="0" fontId="30" fillId="0" borderId="0" xfId="0" applyFont="1" applyFill="1" applyBorder="1" applyAlignment="1">
      <alignment horizontal="center"/>
    </xf>
    <xf numFmtId="0" fontId="31" fillId="0" borderId="0" xfId="0" applyFont="1"/>
    <xf numFmtId="0" fontId="30" fillId="0" borderId="0" xfId="0" applyFont="1"/>
    <xf numFmtId="0" fontId="31" fillId="0" borderId="10" xfId="0" applyFont="1" applyFill="1" applyBorder="1" applyAlignment="1">
      <alignment horizontal="center"/>
    </xf>
    <xf numFmtId="0" fontId="30" fillId="0" borderId="1" xfId="0" applyFont="1" applyBorder="1"/>
    <xf numFmtId="0" fontId="31" fillId="0" borderId="0" xfId="0" applyFont="1" applyFill="1" applyBorder="1" applyAlignment="1">
      <alignment horizontal="center"/>
    </xf>
    <xf numFmtId="164" fontId="31" fillId="0" borderId="41" xfId="1" applyNumberFormat="1" applyFont="1" applyFill="1" applyBorder="1" applyAlignment="1">
      <alignment horizontal="right" vertical="top"/>
    </xf>
    <xf numFmtId="43" fontId="31" fillId="0" borderId="0" xfId="0" applyNumberFormat="1" applyFont="1"/>
    <xf numFmtId="164" fontId="31" fillId="0" borderId="0" xfId="1" applyNumberFormat="1" applyFont="1" applyFill="1" applyBorder="1" applyAlignment="1">
      <alignment horizontal="right" vertical="top"/>
    </xf>
    <xf numFmtId="0" fontId="30" fillId="0" borderId="0" xfId="0" applyFont="1" applyFill="1" applyBorder="1" applyAlignment="1">
      <alignment horizontal="center" wrapText="1"/>
    </xf>
    <xf numFmtId="164" fontId="30" fillId="0" borderId="0" xfId="1" applyNumberFormat="1" applyFont="1" applyFill="1" applyBorder="1" applyAlignment="1">
      <alignment horizontal="center"/>
    </xf>
    <xf numFmtId="43" fontId="30" fillId="0" borderId="0" xfId="0" applyNumberFormat="1" applyFont="1"/>
    <xf numFmtId="43" fontId="30" fillId="0" borderId="0" xfId="0" applyNumberFormat="1" applyFont="1" applyFill="1" applyBorder="1" applyAlignment="1">
      <alignment horizontal="center"/>
    </xf>
    <xf numFmtId="0" fontId="31" fillId="0" borderId="0" xfId="0" applyFont="1" applyFill="1" applyBorder="1" applyAlignment="1">
      <alignment horizontal="center" wrapText="1"/>
    </xf>
    <xf numFmtId="0" fontId="31" fillId="0" borderId="0" xfId="0" applyFont="1" applyFill="1" applyBorder="1" applyAlignment="1">
      <alignment horizontal="center" vertical="top" wrapText="1"/>
    </xf>
    <xf numFmtId="164" fontId="31" fillId="0" borderId="0" xfId="1" applyNumberFormat="1" applyFont="1" applyFill="1" applyBorder="1" applyAlignment="1">
      <alignment horizontal="center" vertical="top" wrapText="1"/>
    </xf>
    <xf numFmtId="164" fontId="31" fillId="0" borderId="0" xfId="1" applyNumberFormat="1" applyFont="1"/>
    <xf numFmtId="0" fontId="30" fillId="0" borderId="0" xfId="0" applyFont="1" applyFill="1" applyBorder="1" applyAlignment="1">
      <alignment horizontal="center" vertical="top" wrapText="1"/>
    </xf>
    <xf numFmtId="3" fontId="31" fillId="0" borderId="0" xfId="0" applyNumberFormat="1" applyFont="1"/>
    <xf numFmtId="37" fontId="31" fillId="0" borderId="0" xfId="1" applyNumberFormat="1" applyFont="1" applyFill="1" applyBorder="1" applyAlignment="1">
      <alignment horizontal="right" vertical="top"/>
    </xf>
    <xf numFmtId="3" fontId="31" fillId="16" borderId="0" xfId="0" applyNumberFormat="1" applyFont="1" applyFill="1" applyBorder="1" applyAlignment="1">
      <alignment horizontal="right" vertical="top" wrapText="1"/>
    </xf>
    <xf numFmtId="0" fontId="8" fillId="10" borderId="7" xfId="0" applyFont="1" applyFill="1" applyBorder="1" applyAlignment="1">
      <alignment horizontal="left" vertical="center" wrapText="1" indent="2"/>
    </xf>
    <xf numFmtId="0" fontId="0" fillId="17" borderId="6" xfId="0" applyFill="1" applyBorder="1"/>
    <xf numFmtId="0" fontId="0" fillId="17" borderId="11" xfId="0" applyFill="1" applyBorder="1"/>
    <xf numFmtId="0" fontId="1" fillId="17" borderId="8" xfId="0" applyFont="1" applyFill="1" applyBorder="1"/>
    <xf numFmtId="0" fontId="22" fillId="0" borderId="31" xfId="0" applyFont="1" applyBorder="1"/>
    <xf numFmtId="4" fontId="21" fillId="13" borderId="7" xfId="0" applyNumberFormat="1" applyFont="1" applyFill="1" applyBorder="1"/>
    <xf numFmtId="4" fontId="0" fillId="0" borderId="7" xfId="0" applyNumberFormat="1" applyFont="1" applyFill="1" applyBorder="1"/>
    <xf numFmtId="4" fontId="22" fillId="0" borderId="11" xfId="0" applyNumberFormat="1" applyFont="1" applyBorder="1" applyAlignment="1">
      <alignment vertical="top"/>
    </xf>
    <xf numFmtId="4" fontId="21" fillId="0" borderId="8" xfId="0" applyNumberFormat="1" applyFont="1" applyBorder="1" applyAlignment="1">
      <alignment vertical="top" wrapText="1"/>
    </xf>
    <xf numFmtId="4" fontId="21" fillId="0" borderId="8" xfId="0" applyNumberFormat="1" applyFont="1" applyFill="1" applyBorder="1" applyAlignment="1">
      <alignment vertical="top" wrapText="1"/>
    </xf>
    <xf numFmtId="4" fontId="21" fillId="0" borderId="30" xfId="0" applyNumberFormat="1" applyFont="1" applyBorder="1" applyAlignment="1">
      <alignment vertical="top" wrapText="1"/>
    </xf>
    <xf numFmtId="4" fontId="22" fillId="0" borderId="7" xfId="0" applyNumberFormat="1" applyFont="1" applyBorder="1" applyAlignment="1">
      <alignment vertical="top" wrapText="1"/>
    </xf>
    <xf numFmtId="4" fontId="21" fillId="13" borderId="7" xfId="0" applyNumberFormat="1" applyFont="1" applyFill="1" applyBorder="1" applyAlignment="1">
      <alignment vertical="top"/>
    </xf>
    <xf numFmtId="4" fontId="22" fillId="0" borderId="7" xfId="0" applyNumberFormat="1" applyFont="1" applyBorder="1" applyAlignment="1">
      <alignment vertical="top"/>
    </xf>
    <xf numFmtId="4" fontId="0" fillId="0" borderId="7" xfId="0" applyNumberFormat="1" applyFont="1" applyBorder="1" applyAlignment="1">
      <alignment vertical="top" wrapText="1"/>
    </xf>
    <xf numFmtId="4" fontId="21" fillId="0" borderId="7" xfId="0" applyNumberFormat="1" applyFont="1" applyBorder="1" applyAlignment="1">
      <alignment vertical="top" wrapText="1"/>
    </xf>
    <xf numFmtId="4" fontId="21" fillId="0" borderId="7" xfId="0" applyNumberFormat="1" applyFont="1" applyBorder="1" applyAlignment="1">
      <alignment vertical="top"/>
    </xf>
    <xf numFmtId="4" fontId="21" fillId="13" borderId="31" xfId="0" applyNumberFormat="1" applyFont="1" applyFill="1" applyBorder="1" applyAlignment="1">
      <alignment vertical="top" wrapText="1"/>
    </xf>
    <xf numFmtId="4" fontId="22" fillId="0" borderId="11" xfId="0" applyNumberFormat="1" applyFont="1" applyBorder="1" applyAlignment="1">
      <alignment vertical="top" wrapText="1"/>
    </xf>
    <xf numFmtId="4" fontId="0" fillId="0" borderId="7" xfId="0" applyNumberFormat="1" applyFont="1" applyBorder="1" applyAlignment="1">
      <alignment vertical="top"/>
    </xf>
    <xf numFmtId="4" fontId="22" fillId="0" borderId="7" xfId="0" applyNumberFormat="1" applyFont="1" applyBorder="1" applyAlignment="1">
      <alignment horizontal="left" vertical="top" wrapText="1"/>
    </xf>
    <xf numFmtId="0" fontId="18" fillId="10" borderId="50" xfId="0" applyFont="1" applyFill="1" applyBorder="1" applyAlignment="1">
      <alignment horizontal="center"/>
    </xf>
    <xf numFmtId="0" fontId="22" fillId="10" borderId="13" xfId="0" applyFont="1" applyFill="1" applyBorder="1" applyAlignment="1">
      <alignment horizontal="center" vertical="top"/>
    </xf>
    <xf numFmtId="0" fontId="21" fillId="5" borderId="54" xfId="0" applyFont="1" applyFill="1" applyBorder="1" applyAlignment="1">
      <alignment horizontal="center" vertical="top" wrapText="1"/>
    </xf>
    <xf numFmtId="0" fontId="0" fillId="5" borderId="45" xfId="0" applyFont="1" applyFill="1" applyBorder="1" applyAlignment="1">
      <alignment horizontal="center" vertical="top" wrapText="1"/>
    </xf>
    <xf numFmtId="4" fontId="0" fillId="0" borderId="7" xfId="0" applyNumberFormat="1" applyFont="1" applyFill="1" applyBorder="1" applyAlignment="1">
      <alignment vertical="top" wrapText="1"/>
    </xf>
    <xf numFmtId="0" fontId="0" fillId="0" borderId="45" xfId="0" applyFont="1" applyBorder="1" applyAlignment="1">
      <alignment horizontal="right" vertical="top"/>
    </xf>
    <xf numFmtId="0" fontId="11" fillId="0" borderId="11" xfId="0" applyFont="1" applyBorder="1" applyAlignment="1">
      <alignment horizontal="center" vertical="top"/>
    </xf>
    <xf numFmtId="0" fontId="22" fillId="17" borderId="26" xfId="0" applyFont="1" applyFill="1" applyBorder="1" applyAlignment="1">
      <alignment horizontal="center"/>
    </xf>
    <xf numFmtId="0" fontId="22" fillId="18" borderId="45" xfId="0" applyFont="1" applyFill="1" applyBorder="1" applyAlignment="1">
      <alignment horizontal="center"/>
    </xf>
    <xf numFmtId="0" fontId="11" fillId="0" borderId="0" xfId="0" applyFont="1" applyBorder="1" applyAlignment="1">
      <alignment vertical="top"/>
    </xf>
    <xf numFmtId="0" fontId="23" fillId="0" borderId="0" xfId="0" applyFont="1" applyBorder="1" applyAlignment="1">
      <alignment horizontal="left" vertical="top"/>
    </xf>
    <xf numFmtId="0" fontId="22" fillId="17" borderId="7" xfId="0" applyFont="1" applyFill="1" applyBorder="1" applyAlignment="1">
      <alignment horizontal="center" vertical="top" wrapText="1"/>
    </xf>
    <xf numFmtId="0" fontId="22" fillId="17" borderId="1" xfId="0" applyFont="1" applyFill="1" applyBorder="1" applyAlignment="1">
      <alignment horizontal="center" vertical="top" wrapText="1"/>
    </xf>
    <xf numFmtId="0" fontId="22" fillId="18" borderId="16" xfId="0" applyFont="1" applyFill="1" applyBorder="1" applyAlignment="1">
      <alignment horizontal="center" vertical="top" wrapText="1"/>
    </xf>
    <xf numFmtId="0" fontId="1" fillId="0" borderId="7" xfId="0" applyFont="1" applyBorder="1" applyAlignment="1">
      <alignment horizontal="center" vertical="top"/>
    </xf>
    <xf numFmtId="0" fontId="1" fillId="0" borderId="7" xfId="0" applyFont="1" applyBorder="1" applyAlignment="1">
      <alignment horizontal="right" vertical="top"/>
    </xf>
    <xf numFmtId="0" fontId="1" fillId="5" borderId="7" xfId="0" applyFont="1" applyFill="1" applyBorder="1" applyAlignment="1">
      <alignment horizontal="center" vertical="top"/>
    </xf>
    <xf numFmtId="0" fontId="0" fillId="0" borderId="7" xfId="0" applyBorder="1"/>
    <xf numFmtId="3" fontId="21" fillId="9" borderId="18" xfId="0" applyNumberFormat="1" applyFont="1" applyFill="1" applyBorder="1" applyAlignment="1">
      <alignment vertical="top"/>
    </xf>
    <xf numFmtId="3" fontId="21" fillId="19" borderId="16" xfId="0" applyNumberFormat="1" applyFont="1" applyFill="1" applyBorder="1" applyAlignment="1">
      <alignment vertical="top"/>
    </xf>
    <xf numFmtId="3" fontId="21" fillId="0" borderId="0" xfId="0" applyNumberFormat="1" applyFont="1" applyFill="1" applyBorder="1" applyAlignment="1">
      <alignment vertical="top"/>
    </xf>
    <xf numFmtId="3" fontId="0" fillId="9" borderId="18" xfId="1" applyNumberFormat="1" applyFont="1" applyFill="1" applyBorder="1" applyAlignment="1">
      <alignment horizontal="right" vertical="top"/>
    </xf>
    <xf numFmtId="3" fontId="0" fillId="9" borderId="1" xfId="1" applyNumberFormat="1" applyFont="1" applyFill="1" applyBorder="1" applyAlignment="1">
      <alignment horizontal="right" vertical="top"/>
    </xf>
    <xf numFmtId="3" fontId="0" fillId="9" borderId="16" xfId="1" applyNumberFormat="1" applyFont="1" applyFill="1" applyBorder="1" applyAlignment="1">
      <alignment horizontal="right" vertical="top"/>
    </xf>
    <xf numFmtId="3" fontId="0" fillId="0" borderId="0" xfId="0" applyNumberFormat="1" applyFill="1" applyAlignment="1">
      <alignment vertical="top"/>
    </xf>
    <xf numFmtId="3" fontId="0" fillId="9" borderId="18" xfId="0" applyNumberFormat="1" applyFill="1" applyBorder="1" applyAlignment="1">
      <alignment vertical="top"/>
    </xf>
    <xf numFmtId="3" fontId="0" fillId="9" borderId="1" xfId="0" applyNumberFormat="1" applyFill="1" applyBorder="1" applyAlignment="1">
      <alignment vertical="top"/>
    </xf>
    <xf numFmtId="3" fontId="0" fillId="9" borderId="16" xfId="0" applyNumberFormat="1" applyFill="1" applyBorder="1"/>
    <xf numFmtId="3" fontId="21" fillId="0" borderId="18" xfId="0" applyNumberFormat="1" applyFont="1" applyFill="1" applyBorder="1" applyAlignment="1">
      <alignment vertical="top"/>
    </xf>
    <xf numFmtId="3" fontId="21" fillId="0" borderId="8" xfId="0" applyNumberFormat="1" applyFont="1" applyFill="1" applyBorder="1" applyAlignment="1">
      <alignment vertical="top"/>
    </xf>
    <xf numFmtId="3" fontId="21" fillId="10" borderId="16" xfId="0" applyNumberFormat="1" applyFont="1" applyFill="1" applyBorder="1" applyAlignment="1">
      <alignment vertical="top"/>
    </xf>
    <xf numFmtId="3" fontId="21" fillId="0" borderId="0" xfId="0" applyNumberFormat="1" applyFont="1" applyBorder="1" applyAlignment="1">
      <alignment vertical="top"/>
    </xf>
    <xf numFmtId="3" fontId="0" fillId="0" borderId="18" xfId="1" applyNumberFormat="1" applyFont="1" applyBorder="1" applyAlignment="1">
      <alignment horizontal="right" vertical="top"/>
    </xf>
    <xf numFmtId="3" fontId="0" fillId="12" borderId="16" xfId="1" applyNumberFormat="1" applyFont="1" applyFill="1" applyBorder="1" applyAlignment="1">
      <alignment horizontal="right" vertical="top"/>
    </xf>
    <xf numFmtId="3" fontId="0" fillId="0" borderId="0" xfId="0" applyNumberFormat="1" applyAlignment="1">
      <alignment vertical="top"/>
    </xf>
    <xf numFmtId="3" fontId="0" fillId="0" borderId="18" xfId="0" applyNumberFormat="1" applyBorder="1" applyAlignment="1">
      <alignment vertical="top"/>
    </xf>
    <xf numFmtId="3" fontId="0" fillId="0" borderId="1" xfId="0" applyNumberFormat="1" applyBorder="1" applyAlignment="1">
      <alignment vertical="top"/>
    </xf>
    <xf numFmtId="3" fontId="21" fillId="0" borderId="18" xfId="0" applyNumberFormat="1" applyFont="1" applyBorder="1" applyAlignment="1">
      <alignment vertical="top"/>
    </xf>
    <xf numFmtId="3" fontId="21" fillId="0" borderId="9" xfId="0" applyNumberFormat="1" applyFont="1" applyBorder="1" applyAlignment="1">
      <alignment vertical="top"/>
    </xf>
    <xf numFmtId="3" fontId="21" fillId="0" borderId="1" xfId="0" applyNumberFormat="1" applyFont="1" applyBorder="1" applyAlignment="1">
      <alignment vertical="top"/>
    </xf>
    <xf numFmtId="3" fontId="21" fillId="0" borderId="7" xfId="0" applyNumberFormat="1" applyFont="1" applyBorder="1" applyAlignment="1">
      <alignment vertical="top"/>
    </xf>
    <xf numFmtId="3" fontId="21" fillId="0" borderId="16" xfId="0" applyNumberFormat="1" applyFont="1" applyBorder="1" applyAlignment="1">
      <alignment vertical="top"/>
    </xf>
    <xf numFmtId="3" fontId="0" fillId="0" borderId="1" xfId="1" applyNumberFormat="1" applyFont="1" applyBorder="1" applyAlignment="1">
      <alignment horizontal="right" vertical="top"/>
    </xf>
    <xf numFmtId="3" fontId="0" fillId="0" borderId="18" xfId="0" applyNumberFormat="1" applyFont="1" applyFill="1" applyBorder="1" applyAlignment="1">
      <alignment vertical="top"/>
    </xf>
    <xf numFmtId="3" fontId="0" fillId="0" borderId="9" xfId="0" applyNumberFormat="1" applyFont="1" applyFill="1" applyBorder="1" applyAlignment="1">
      <alignment vertical="top"/>
    </xf>
    <xf numFmtId="3" fontId="0" fillId="0" borderId="1" xfId="0" applyNumberFormat="1" applyFont="1" applyFill="1" applyBorder="1" applyAlignment="1">
      <alignment vertical="top"/>
    </xf>
    <xf numFmtId="3" fontId="0" fillId="0" borderId="7" xfId="0" applyNumberFormat="1" applyFont="1" applyFill="1" applyBorder="1" applyAlignment="1">
      <alignment vertical="top"/>
    </xf>
    <xf numFmtId="3" fontId="0" fillId="0" borderId="16" xfId="0" applyNumberFormat="1" applyFont="1" applyFill="1" applyBorder="1" applyAlignment="1">
      <alignment vertical="top"/>
    </xf>
    <xf numFmtId="3" fontId="0" fillId="0" borderId="0" xfId="0" applyNumberFormat="1" applyFont="1" applyFill="1" applyBorder="1" applyAlignment="1">
      <alignment vertical="top"/>
    </xf>
    <xf numFmtId="3" fontId="22" fillId="0" borderId="18" xfId="0" applyNumberFormat="1" applyFont="1" applyBorder="1" applyAlignment="1">
      <alignment vertical="top"/>
    </xf>
    <xf numFmtId="3" fontId="22" fillId="0" borderId="1" xfId="0" applyNumberFormat="1" applyFont="1" applyBorder="1" applyAlignment="1">
      <alignment vertical="top"/>
    </xf>
    <xf numFmtId="3" fontId="22" fillId="0" borderId="16" xfId="0" applyNumberFormat="1" applyFont="1" applyBorder="1" applyAlignment="1">
      <alignment vertical="top"/>
    </xf>
    <xf numFmtId="3" fontId="22" fillId="0" borderId="9" xfId="0" applyNumberFormat="1" applyFont="1" applyBorder="1" applyAlignment="1">
      <alignment vertical="top"/>
    </xf>
    <xf numFmtId="3" fontId="22" fillId="10" borderId="16" xfId="0" applyNumberFormat="1" applyFont="1" applyFill="1" applyBorder="1" applyAlignment="1">
      <alignment vertical="top"/>
    </xf>
    <xf numFmtId="3" fontId="22" fillId="0" borderId="0" xfId="0" applyNumberFormat="1" applyFont="1" applyBorder="1" applyAlignment="1">
      <alignment vertical="top"/>
    </xf>
    <xf numFmtId="3" fontId="22" fillId="0" borderId="18" xfId="1" applyNumberFormat="1" applyFont="1" applyBorder="1" applyAlignment="1">
      <alignment horizontal="right" vertical="top"/>
    </xf>
    <xf numFmtId="3" fontId="22" fillId="0" borderId="1" xfId="1" applyNumberFormat="1" applyFont="1" applyBorder="1" applyAlignment="1">
      <alignment horizontal="right" vertical="top"/>
    </xf>
    <xf numFmtId="3" fontId="22" fillId="12" borderId="16" xfId="1" applyNumberFormat="1" applyFont="1" applyFill="1" applyBorder="1" applyAlignment="1">
      <alignment horizontal="right" vertical="top"/>
    </xf>
    <xf numFmtId="3" fontId="0" fillId="0" borderId="19" xfId="0" applyNumberFormat="1" applyFont="1" applyBorder="1" applyAlignment="1">
      <alignment vertical="top"/>
    </xf>
    <xf numFmtId="3" fontId="0" fillId="0" borderId="8" xfId="0" applyNumberFormat="1" applyFont="1" applyBorder="1" applyAlignment="1">
      <alignment vertical="top"/>
    </xf>
    <xf numFmtId="3" fontId="0" fillId="0" borderId="20" xfId="0" applyNumberFormat="1" applyFont="1" applyBorder="1" applyAlignment="1">
      <alignment vertical="top"/>
    </xf>
    <xf numFmtId="3" fontId="0" fillId="0" borderId="9" xfId="0" applyNumberFormat="1" applyFont="1" applyBorder="1" applyAlignment="1">
      <alignment vertical="top"/>
    </xf>
    <xf numFmtId="3" fontId="0" fillId="10" borderId="20" xfId="0" applyNumberFormat="1" applyFont="1" applyFill="1" applyBorder="1" applyAlignment="1">
      <alignment vertical="top"/>
    </xf>
    <xf numFmtId="3" fontId="0" fillId="0" borderId="0" xfId="0" applyNumberFormat="1" applyFont="1" applyBorder="1" applyAlignment="1">
      <alignment vertical="top"/>
    </xf>
    <xf numFmtId="3" fontId="21" fillId="0" borderId="19" xfId="1" applyNumberFormat="1" applyFont="1" applyBorder="1" applyAlignment="1">
      <alignment horizontal="right" vertical="top"/>
    </xf>
    <xf numFmtId="3" fontId="21" fillId="0" borderId="8" xfId="1" applyNumberFormat="1" applyFont="1" applyBorder="1" applyAlignment="1">
      <alignment horizontal="right" vertical="top"/>
    </xf>
    <xf numFmtId="3" fontId="21" fillId="12" borderId="20" xfId="1" applyNumberFormat="1" applyFont="1" applyFill="1" applyBorder="1" applyAlignment="1">
      <alignment horizontal="right" vertical="top"/>
    </xf>
    <xf numFmtId="3" fontId="22" fillId="0" borderId="28" xfId="0" applyNumberFormat="1" applyFont="1" applyBorder="1" applyAlignment="1">
      <alignment vertical="top"/>
    </xf>
    <xf numFmtId="3" fontId="22" fillId="0" borderId="5" xfId="0" applyNumberFormat="1" applyFont="1" applyBorder="1" applyAlignment="1">
      <alignment vertical="top"/>
    </xf>
    <xf numFmtId="3" fontId="22" fillId="0" borderId="6" xfId="0" applyNumberFormat="1" applyFont="1" applyBorder="1" applyAlignment="1">
      <alignment vertical="top"/>
    </xf>
    <xf numFmtId="3" fontId="22" fillId="0" borderId="11" xfId="0" applyNumberFormat="1" applyFont="1" applyBorder="1" applyAlignment="1">
      <alignment vertical="top"/>
    </xf>
    <xf numFmtId="3" fontId="22" fillId="0" borderId="29" xfId="0" applyNumberFormat="1" applyFont="1" applyBorder="1" applyAlignment="1">
      <alignment vertical="top"/>
    </xf>
    <xf numFmtId="3" fontId="22" fillId="10" borderId="29" xfId="0" applyNumberFormat="1" applyFont="1" applyFill="1" applyBorder="1" applyAlignment="1">
      <alignment vertical="top"/>
    </xf>
    <xf numFmtId="3" fontId="21" fillId="0" borderId="18" xfId="1" applyNumberFormat="1" applyFont="1" applyBorder="1" applyAlignment="1">
      <alignment horizontal="right" vertical="top"/>
    </xf>
    <xf numFmtId="3" fontId="21" fillId="0" borderId="7" xfId="1" applyNumberFormat="1" applyFont="1" applyBorder="1" applyAlignment="1">
      <alignment horizontal="right" vertical="top"/>
    </xf>
    <xf numFmtId="3" fontId="21" fillId="12" borderId="16" xfId="1" applyNumberFormat="1" applyFont="1" applyFill="1" applyBorder="1" applyAlignment="1">
      <alignment horizontal="right" vertical="top"/>
    </xf>
    <xf numFmtId="3" fontId="21" fillId="13" borderId="18" xfId="0" applyNumberFormat="1" applyFont="1" applyFill="1" applyBorder="1" applyAlignment="1">
      <alignment vertical="top" wrapText="1"/>
    </xf>
    <xf numFmtId="3" fontId="21" fillId="13" borderId="9" xfId="0" applyNumberFormat="1" applyFont="1" applyFill="1" applyBorder="1" applyAlignment="1">
      <alignment vertical="top" wrapText="1"/>
    </xf>
    <xf numFmtId="3" fontId="21" fillId="13" borderId="8" xfId="0" applyNumberFormat="1" applyFont="1" applyFill="1" applyBorder="1" applyAlignment="1">
      <alignment vertical="top" wrapText="1"/>
    </xf>
    <xf numFmtId="3" fontId="21" fillId="13" borderId="20" xfId="0" applyNumberFormat="1" applyFont="1" applyFill="1" applyBorder="1" applyAlignment="1">
      <alignment vertical="top" wrapText="1"/>
    </xf>
    <xf numFmtId="3" fontId="21" fillId="13" borderId="16" xfId="0" applyNumberFormat="1" applyFont="1" applyFill="1" applyBorder="1" applyAlignment="1">
      <alignment vertical="top"/>
    </xf>
    <xf numFmtId="3" fontId="0" fillId="13" borderId="18" xfId="1" applyNumberFormat="1" applyFont="1" applyFill="1" applyBorder="1" applyAlignment="1">
      <alignment horizontal="right" vertical="top"/>
    </xf>
    <xf numFmtId="3" fontId="0" fillId="13" borderId="1" xfId="1" applyNumberFormat="1" applyFont="1" applyFill="1" applyBorder="1" applyAlignment="1">
      <alignment horizontal="right" vertical="top"/>
    </xf>
    <xf numFmtId="3" fontId="0" fillId="13" borderId="16" xfId="1" applyNumberFormat="1" applyFont="1" applyFill="1" applyBorder="1" applyAlignment="1">
      <alignment horizontal="right" vertical="top"/>
    </xf>
    <xf numFmtId="3" fontId="0" fillId="13" borderId="18" xfId="0" applyNumberFormat="1" applyFill="1" applyBorder="1" applyAlignment="1">
      <alignment vertical="top"/>
    </xf>
    <xf numFmtId="3" fontId="0" fillId="13" borderId="1" xfId="0" applyNumberFormat="1" applyFill="1" applyBorder="1" applyAlignment="1">
      <alignment vertical="top"/>
    </xf>
    <xf numFmtId="3" fontId="0" fillId="13" borderId="1" xfId="0" applyNumberFormat="1" applyFill="1" applyBorder="1"/>
    <xf numFmtId="3" fontId="0" fillId="13" borderId="16" xfId="0" applyNumberFormat="1" applyFill="1" applyBorder="1"/>
    <xf numFmtId="3" fontId="21" fillId="0" borderId="34" xfId="0" applyNumberFormat="1" applyFont="1" applyBorder="1" applyAlignment="1">
      <alignment vertical="top" wrapText="1"/>
    </xf>
    <xf numFmtId="3" fontId="21" fillId="0" borderId="21" xfId="0" applyNumberFormat="1" applyFont="1" applyBorder="1" applyAlignment="1">
      <alignment vertical="top" wrapText="1"/>
    </xf>
    <xf numFmtId="3" fontId="21" fillId="0" borderId="30" xfId="0" applyNumberFormat="1" applyFont="1" applyBorder="1" applyAlignment="1">
      <alignment vertical="top" wrapText="1"/>
    </xf>
    <xf numFmtId="3" fontId="21" fillId="0" borderId="35" xfId="0" applyNumberFormat="1" applyFont="1" applyBorder="1" applyAlignment="1">
      <alignment vertical="top" wrapText="1"/>
    </xf>
    <xf numFmtId="3" fontId="21" fillId="10" borderId="35" xfId="0" applyNumberFormat="1" applyFont="1" applyFill="1" applyBorder="1" applyAlignment="1">
      <alignment vertical="top" wrapText="1"/>
    </xf>
    <xf numFmtId="3" fontId="21" fillId="0" borderId="0" xfId="0" applyNumberFormat="1" applyFont="1" applyBorder="1" applyAlignment="1">
      <alignment vertical="top" wrapText="1"/>
    </xf>
    <xf numFmtId="3" fontId="21" fillId="0" borderId="1" xfId="1" applyNumberFormat="1" applyFont="1" applyBorder="1" applyAlignment="1">
      <alignment horizontal="right" vertical="top"/>
    </xf>
    <xf numFmtId="3" fontId="22" fillId="0" borderId="34" xfId="0" applyNumberFormat="1" applyFont="1" applyBorder="1" applyAlignment="1">
      <alignment vertical="top"/>
    </xf>
    <xf numFmtId="3" fontId="22" fillId="0" borderId="4" xfId="0" applyNumberFormat="1" applyFont="1" applyBorder="1" applyAlignment="1">
      <alignment vertical="top"/>
    </xf>
    <xf numFmtId="3" fontId="22" fillId="0" borderId="36" xfId="0" applyNumberFormat="1" applyFont="1" applyBorder="1" applyAlignment="1">
      <alignment vertical="top"/>
    </xf>
    <xf numFmtId="3" fontId="22" fillId="0" borderId="21" xfId="0" applyNumberFormat="1" applyFont="1" applyBorder="1" applyAlignment="1">
      <alignment vertical="top"/>
    </xf>
    <xf numFmtId="3" fontId="22" fillId="10" borderId="36" xfId="0" applyNumberFormat="1" applyFont="1" applyFill="1" applyBorder="1" applyAlignment="1">
      <alignment vertical="top"/>
    </xf>
    <xf numFmtId="3" fontId="0" fillId="0" borderId="19" xfId="0" applyNumberFormat="1" applyFont="1" applyBorder="1" applyAlignment="1">
      <alignment vertical="top" wrapText="1"/>
    </xf>
    <xf numFmtId="3" fontId="0" fillId="0" borderId="8" xfId="0" applyNumberFormat="1" applyFont="1" applyBorder="1" applyAlignment="1">
      <alignment vertical="top" wrapText="1"/>
    </xf>
    <xf numFmtId="3" fontId="0" fillId="0" borderId="20" xfId="0" applyNumberFormat="1" applyFont="1" applyBorder="1" applyAlignment="1">
      <alignment vertical="top" wrapText="1"/>
    </xf>
    <xf numFmtId="3" fontId="0" fillId="0" borderId="9" xfId="0" applyNumberFormat="1" applyFont="1" applyBorder="1" applyAlignment="1">
      <alignment vertical="top" wrapText="1"/>
    </xf>
    <xf numFmtId="3" fontId="0" fillId="10" borderId="20" xfId="0" applyNumberFormat="1" applyFont="1" applyFill="1" applyBorder="1" applyAlignment="1">
      <alignment vertical="top" wrapText="1"/>
    </xf>
    <xf numFmtId="3" fontId="0" fillId="0" borderId="0" xfId="0" applyNumberFormat="1" applyFont="1" applyBorder="1" applyAlignment="1">
      <alignment vertical="top" wrapText="1"/>
    </xf>
    <xf numFmtId="3" fontId="22" fillId="0" borderId="18" xfId="0" applyNumberFormat="1" applyFont="1" applyBorder="1" applyAlignment="1">
      <alignment vertical="top" wrapText="1"/>
    </xf>
    <xf numFmtId="3" fontId="22" fillId="0" borderId="9" xfId="0" applyNumberFormat="1" applyFont="1" applyBorder="1" applyAlignment="1">
      <alignment vertical="top" wrapText="1"/>
    </xf>
    <xf numFmtId="3" fontId="22" fillId="0" borderId="1" xfId="0" applyNumberFormat="1" applyFont="1" applyBorder="1" applyAlignment="1">
      <alignment vertical="top" wrapText="1"/>
    </xf>
    <xf numFmtId="3" fontId="22" fillId="0" borderId="7" xfId="0" applyNumberFormat="1" applyFont="1" applyBorder="1" applyAlignment="1">
      <alignment vertical="top" wrapText="1"/>
    </xf>
    <xf numFmtId="3" fontId="22" fillId="0" borderId="16" xfId="0" applyNumberFormat="1" applyFont="1" applyBorder="1" applyAlignment="1">
      <alignment vertical="top" wrapText="1"/>
    </xf>
    <xf numFmtId="3" fontId="22" fillId="10" borderId="16" xfId="0" applyNumberFormat="1" applyFont="1" applyFill="1" applyBorder="1" applyAlignment="1">
      <alignment vertical="top" wrapText="1"/>
    </xf>
    <xf numFmtId="3" fontId="22" fillId="0" borderId="0" xfId="0" applyNumberFormat="1" applyFont="1" applyBorder="1" applyAlignment="1">
      <alignment vertical="top" wrapText="1"/>
    </xf>
    <xf numFmtId="3" fontId="21" fillId="10" borderId="18" xfId="0" applyNumberFormat="1" applyFont="1" applyFill="1" applyBorder="1" applyAlignment="1">
      <alignment vertical="top"/>
    </xf>
    <xf numFmtId="3" fontId="21" fillId="10" borderId="7" xfId="0" applyNumberFormat="1" applyFont="1" applyFill="1" applyBorder="1" applyAlignment="1">
      <alignment vertical="top"/>
    </xf>
    <xf numFmtId="3" fontId="21" fillId="0" borderId="7" xfId="0" applyNumberFormat="1" applyFont="1" applyFill="1" applyBorder="1" applyAlignment="1">
      <alignment vertical="top"/>
    </xf>
    <xf numFmtId="3" fontId="0" fillId="0" borderId="18" xfId="0" applyNumberFormat="1" applyFont="1" applyBorder="1" applyAlignment="1">
      <alignment vertical="top" wrapText="1"/>
    </xf>
    <xf numFmtId="3" fontId="0" fillId="0" borderId="1" xfId="0" applyNumberFormat="1" applyFont="1" applyBorder="1" applyAlignment="1">
      <alignment vertical="top" wrapText="1"/>
    </xf>
    <xf numFmtId="3" fontId="0" fillId="0" borderId="7" xfId="0" applyNumberFormat="1" applyFont="1" applyBorder="1" applyAlignment="1">
      <alignment vertical="top" wrapText="1"/>
    </xf>
    <xf numFmtId="3" fontId="0" fillId="0" borderId="16" xfId="0" applyNumberFormat="1" applyFont="1" applyBorder="1" applyAlignment="1">
      <alignment vertical="top" wrapText="1"/>
    </xf>
    <xf numFmtId="3" fontId="0" fillId="10" borderId="16" xfId="0" applyNumberFormat="1" applyFont="1" applyFill="1" applyBorder="1" applyAlignment="1">
      <alignment vertical="top" wrapText="1"/>
    </xf>
    <xf numFmtId="3" fontId="21" fillId="0" borderId="18" xfId="0" applyNumberFormat="1" applyFont="1" applyBorder="1" applyAlignment="1">
      <alignment vertical="top" wrapText="1"/>
    </xf>
    <xf numFmtId="3" fontId="21" fillId="0" borderId="9" xfId="0" applyNumberFormat="1" applyFont="1" applyBorder="1" applyAlignment="1">
      <alignment vertical="top" wrapText="1"/>
    </xf>
    <xf numFmtId="3" fontId="21" fillId="0" borderId="1" xfId="0" applyNumberFormat="1" applyFont="1" applyBorder="1" applyAlignment="1">
      <alignment vertical="top" wrapText="1"/>
    </xf>
    <xf numFmtId="3" fontId="21" fillId="0" borderId="7" xfId="0" applyNumberFormat="1" applyFont="1" applyBorder="1" applyAlignment="1">
      <alignment vertical="top" wrapText="1"/>
    </xf>
    <xf numFmtId="3" fontId="21" fillId="0" borderId="16" xfId="0" applyNumberFormat="1" applyFont="1" applyBorder="1" applyAlignment="1">
      <alignment vertical="top" wrapText="1"/>
    </xf>
    <xf numFmtId="3" fontId="21" fillId="10" borderId="16" xfId="0" applyNumberFormat="1" applyFont="1" applyFill="1" applyBorder="1" applyAlignment="1">
      <alignment vertical="top" wrapText="1"/>
    </xf>
    <xf numFmtId="3" fontId="22" fillId="0" borderId="16" xfId="1" applyNumberFormat="1" applyFont="1" applyBorder="1" applyAlignment="1">
      <alignment horizontal="right" vertical="top"/>
    </xf>
    <xf numFmtId="3" fontId="22" fillId="0" borderId="9" xfId="1" applyNumberFormat="1" applyFont="1" applyBorder="1" applyAlignment="1">
      <alignment horizontal="right" vertical="top"/>
    </xf>
    <xf numFmtId="3" fontId="22" fillId="10" borderId="16" xfId="1" applyNumberFormat="1" applyFont="1" applyFill="1" applyBorder="1" applyAlignment="1">
      <alignment horizontal="right" vertical="top"/>
    </xf>
    <xf numFmtId="3" fontId="22" fillId="0" borderId="7" xfId="0" applyNumberFormat="1" applyFont="1" applyBorder="1" applyAlignment="1">
      <alignment vertical="top"/>
    </xf>
    <xf numFmtId="3" fontId="21" fillId="13" borderId="18" xfId="0" applyNumberFormat="1" applyFont="1" applyFill="1" applyBorder="1" applyAlignment="1">
      <alignment vertical="top"/>
    </xf>
    <xf numFmtId="3" fontId="21" fillId="13" borderId="9" xfId="0" applyNumberFormat="1" applyFont="1" applyFill="1" applyBorder="1" applyAlignment="1">
      <alignment vertical="top"/>
    </xf>
    <xf numFmtId="3" fontId="21" fillId="13" borderId="1" xfId="0" applyNumberFormat="1" applyFont="1" applyFill="1" applyBorder="1" applyAlignment="1">
      <alignment vertical="top"/>
    </xf>
    <xf numFmtId="3" fontId="21" fillId="13" borderId="7" xfId="0" applyNumberFormat="1" applyFont="1" applyFill="1" applyBorder="1" applyAlignment="1">
      <alignment vertical="top"/>
    </xf>
    <xf numFmtId="3" fontId="22" fillId="0" borderId="7" xfId="1" applyNumberFormat="1" applyFont="1" applyBorder="1" applyAlignment="1">
      <alignment horizontal="right" vertical="top"/>
    </xf>
    <xf numFmtId="3" fontId="22" fillId="0" borderId="19" xfId="0" applyNumberFormat="1" applyFont="1" applyBorder="1" applyAlignment="1">
      <alignment vertical="top"/>
    </xf>
    <xf numFmtId="3" fontId="22" fillId="0" borderId="8" xfId="0" applyNumberFormat="1" applyFont="1" applyBorder="1" applyAlignment="1">
      <alignment vertical="top"/>
    </xf>
    <xf numFmtId="3" fontId="22" fillId="0" borderId="20" xfId="0" applyNumberFormat="1" applyFont="1" applyBorder="1" applyAlignment="1">
      <alignment vertical="top"/>
    </xf>
    <xf numFmtId="3" fontId="22" fillId="10" borderId="20" xfId="0" applyNumberFormat="1" applyFont="1" applyFill="1" applyBorder="1" applyAlignment="1">
      <alignment vertical="top"/>
    </xf>
    <xf numFmtId="3" fontId="22" fillId="0" borderId="19" xfId="1" applyNumberFormat="1" applyFont="1" applyBorder="1" applyAlignment="1">
      <alignment horizontal="right" vertical="top"/>
    </xf>
    <xf numFmtId="3" fontId="22" fillId="0" borderId="8" xfId="1" applyNumberFormat="1" applyFont="1" applyBorder="1" applyAlignment="1">
      <alignment horizontal="right" vertical="top"/>
    </xf>
    <xf numFmtId="3" fontId="22" fillId="12" borderId="20" xfId="1" applyNumberFormat="1" applyFont="1" applyFill="1" applyBorder="1" applyAlignment="1">
      <alignment horizontal="right" vertical="top"/>
    </xf>
    <xf numFmtId="3" fontId="21" fillId="0" borderId="34" xfId="0" applyNumberFormat="1" applyFont="1" applyFill="1" applyBorder="1" applyAlignment="1">
      <alignment vertical="top" wrapText="1"/>
    </xf>
    <xf numFmtId="3" fontId="21" fillId="0" borderId="21" xfId="0" applyNumberFormat="1" applyFont="1" applyFill="1" applyBorder="1" applyAlignment="1">
      <alignment vertical="top" wrapText="1"/>
    </xf>
    <xf numFmtId="3" fontId="21" fillId="0" borderId="4" xfId="0" applyNumberFormat="1" applyFont="1" applyFill="1" applyBorder="1" applyAlignment="1">
      <alignment vertical="top" wrapText="1"/>
    </xf>
    <xf numFmtId="3" fontId="21" fillId="0" borderId="31" xfId="0" applyNumberFormat="1" applyFont="1" applyFill="1" applyBorder="1" applyAlignment="1">
      <alignment vertical="top" wrapText="1"/>
    </xf>
    <xf numFmtId="3" fontId="21" fillId="0" borderId="36" xfId="0" applyNumberFormat="1" applyFont="1" applyFill="1" applyBorder="1" applyAlignment="1">
      <alignment vertical="top" wrapText="1"/>
    </xf>
    <xf numFmtId="3" fontId="21" fillId="0" borderId="4" xfId="0" applyNumberFormat="1" applyFont="1" applyBorder="1" applyAlignment="1">
      <alignment vertical="top"/>
    </xf>
    <xf numFmtId="3" fontId="21" fillId="10" borderId="16" xfId="1" applyNumberFormat="1" applyFont="1" applyFill="1" applyBorder="1" applyAlignment="1">
      <alignment horizontal="right" vertical="top"/>
    </xf>
    <xf numFmtId="3" fontId="22" fillId="0" borderId="18" xfId="1" applyNumberFormat="1" applyFont="1" applyFill="1" applyBorder="1" applyAlignment="1">
      <alignment horizontal="right" vertical="top"/>
    </xf>
    <xf numFmtId="3" fontId="22" fillId="0" borderId="1" xfId="1" applyNumberFormat="1" applyFont="1" applyFill="1" applyBorder="1" applyAlignment="1">
      <alignment horizontal="right" vertical="top"/>
    </xf>
    <xf numFmtId="3" fontId="22" fillId="0" borderId="16" xfId="1" applyNumberFormat="1" applyFont="1" applyFill="1" applyBorder="1" applyAlignment="1">
      <alignment horizontal="right" vertical="top"/>
    </xf>
    <xf numFmtId="3" fontId="22" fillId="0" borderId="9" xfId="1" applyNumberFormat="1" applyFont="1" applyFill="1" applyBorder="1" applyAlignment="1">
      <alignment horizontal="right" vertical="top"/>
    </xf>
    <xf numFmtId="3" fontId="22" fillId="0" borderId="0" xfId="0" applyNumberFormat="1" applyFont="1" applyFill="1" applyBorder="1" applyAlignment="1">
      <alignment vertical="top" wrapText="1"/>
    </xf>
    <xf numFmtId="3" fontId="22" fillId="12" borderId="16" xfId="0" applyNumberFormat="1" applyFont="1" applyFill="1" applyBorder="1" applyAlignment="1">
      <alignment vertical="top" wrapText="1"/>
    </xf>
    <xf numFmtId="3" fontId="22" fillId="0" borderId="28" xfId="0" applyNumberFormat="1" applyFont="1" applyBorder="1" applyAlignment="1">
      <alignment vertical="top" wrapText="1"/>
    </xf>
    <xf numFmtId="3" fontId="22" fillId="0" borderId="5" xfId="0" applyNumberFormat="1" applyFont="1" applyBorder="1" applyAlignment="1">
      <alignment vertical="top" wrapText="1"/>
    </xf>
    <xf numFmtId="3" fontId="22" fillId="0" borderId="6" xfId="0" applyNumberFormat="1" applyFont="1" applyBorder="1" applyAlignment="1">
      <alignment vertical="top" wrapText="1"/>
    </xf>
    <xf numFmtId="3" fontId="22" fillId="0" borderId="11" xfId="0" applyNumberFormat="1" applyFont="1" applyBorder="1" applyAlignment="1">
      <alignment vertical="top" wrapText="1"/>
    </xf>
    <xf numFmtId="3" fontId="22" fillId="0" borderId="29" xfId="0" applyNumberFormat="1" applyFont="1" applyBorder="1" applyAlignment="1">
      <alignment vertical="top" wrapText="1"/>
    </xf>
    <xf numFmtId="3" fontId="22" fillId="10" borderId="29" xfId="0" applyNumberFormat="1" applyFont="1" applyFill="1" applyBorder="1" applyAlignment="1">
      <alignment vertical="top" wrapText="1"/>
    </xf>
    <xf numFmtId="3" fontId="22" fillId="0" borderId="19" xfId="0" applyNumberFormat="1" applyFont="1" applyBorder="1" applyAlignment="1">
      <alignment vertical="top" wrapText="1"/>
    </xf>
    <xf numFmtId="3" fontId="22" fillId="0" borderId="8" xfId="0" applyNumberFormat="1" applyFont="1" applyBorder="1" applyAlignment="1">
      <alignment vertical="top" wrapText="1"/>
    </xf>
    <xf numFmtId="3" fontId="22" fillId="0" borderId="20" xfId="0" applyNumberFormat="1" applyFont="1" applyBorder="1" applyAlignment="1">
      <alignment vertical="top" wrapText="1"/>
    </xf>
    <xf numFmtId="3" fontId="22" fillId="10" borderId="20" xfId="0" applyNumberFormat="1" applyFont="1" applyFill="1" applyBorder="1" applyAlignment="1">
      <alignment vertical="top" wrapText="1"/>
    </xf>
    <xf numFmtId="3" fontId="21" fillId="13" borderId="1" xfId="0" applyNumberFormat="1" applyFont="1" applyFill="1" applyBorder="1" applyAlignment="1">
      <alignment vertical="top" wrapText="1"/>
    </xf>
    <xf numFmtId="3" fontId="21" fillId="13" borderId="7" xfId="0" applyNumberFormat="1" applyFont="1" applyFill="1" applyBorder="1" applyAlignment="1">
      <alignment vertical="top" wrapText="1"/>
    </xf>
    <xf numFmtId="3" fontId="21" fillId="13" borderId="16" xfId="0" applyNumberFormat="1" applyFont="1" applyFill="1" applyBorder="1" applyAlignment="1">
      <alignment vertical="top" wrapText="1"/>
    </xf>
    <xf numFmtId="3" fontId="0" fillId="0" borderId="18" xfId="0" applyNumberFormat="1" applyFont="1" applyBorder="1" applyAlignment="1">
      <alignment vertical="top"/>
    </xf>
    <xf numFmtId="3" fontId="0" fillId="0" borderId="1" xfId="0" applyNumberFormat="1" applyFont="1" applyBorder="1" applyAlignment="1">
      <alignment vertical="top"/>
    </xf>
    <xf numFmtId="3" fontId="0" fillId="0" borderId="7" xfId="0" applyNumberFormat="1" applyFont="1" applyBorder="1" applyAlignment="1">
      <alignment vertical="top"/>
    </xf>
    <xf numFmtId="3" fontId="0" fillId="0" borderId="16" xfId="0" applyNumberFormat="1" applyFont="1" applyBorder="1" applyAlignment="1">
      <alignment vertical="top"/>
    </xf>
    <xf numFmtId="3" fontId="0" fillId="10" borderId="16" xfId="0" applyNumberFormat="1" applyFont="1" applyFill="1" applyBorder="1" applyAlignment="1">
      <alignment vertical="top"/>
    </xf>
    <xf numFmtId="3" fontId="22" fillId="12" borderId="16" xfId="0" applyNumberFormat="1" applyFont="1" applyFill="1" applyBorder="1" applyAlignment="1">
      <alignment vertical="top"/>
    </xf>
    <xf numFmtId="3" fontId="22" fillId="0" borderId="18" xfId="0" applyNumberFormat="1" applyFont="1" applyBorder="1" applyAlignment="1">
      <alignment horizontal="left" vertical="top" wrapText="1"/>
    </xf>
    <xf numFmtId="3" fontId="22" fillId="0" borderId="9" xfId="0" applyNumberFormat="1" applyFont="1" applyBorder="1" applyAlignment="1">
      <alignment horizontal="left" vertical="top" wrapText="1"/>
    </xf>
    <xf numFmtId="3" fontId="22" fillId="0" borderId="1" xfId="0" applyNumberFormat="1" applyFont="1" applyBorder="1" applyAlignment="1">
      <alignment horizontal="left" vertical="top" wrapText="1"/>
    </xf>
    <xf numFmtId="3" fontId="22" fillId="0" borderId="7" xfId="0" applyNumberFormat="1" applyFont="1" applyBorder="1" applyAlignment="1">
      <alignment horizontal="left" vertical="top" wrapText="1"/>
    </xf>
    <xf numFmtId="3" fontId="22" fillId="0" borderId="16" xfId="0" applyNumberFormat="1" applyFont="1" applyBorder="1" applyAlignment="1">
      <alignment horizontal="left" vertical="top" wrapText="1"/>
    </xf>
    <xf numFmtId="3" fontId="22" fillId="10" borderId="16" xfId="0" applyNumberFormat="1" applyFont="1" applyFill="1" applyBorder="1" applyAlignment="1">
      <alignment horizontal="left" vertical="top" wrapText="1"/>
    </xf>
    <xf numFmtId="3" fontId="22" fillId="0" borderId="0" xfId="0" applyNumberFormat="1" applyFont="1" applyBorder="1" applyAlignment="1">
      <alignment horizontal="left" vertical="top" wrapText="1"/>
    </xf>
    <xf numFmtId="3" fontId="22" fillId="5" borderId="16" xfId="0" applyNumberFormat="1" applyFont="1" applyFill="1" applyBorder="1" applyAlignment="1">
      <alignment vertical="top"/>
    </xf>
    <xf numFmtId="3" fontId="22" fillId="0" borderId="22" xfId="0" applyNumberFormat="1" applyFont="1" applyBorder="1" applyAlignment="1">
      <alignment vertical="top"/>
    </xf>
    <xf numFmtId="3" fontId="22" fillId="0" borderId="23" xfId="0" applyNumberFormat="1" applyFont="1" applyBorder="1" applyAlignment="1">
      <alignment vertical="top"/>
    </xf>
    <xf numFmtId="3" fontId="22" fillId="0" borderId="37" xfId="0" applyNumberFormat="1" applyFont="1" applyBorder="1" applyAlignment="1">
      <alignment vertical="top"/>
    </xf>
    <xf numFmtId="3" fontId="22" fillId="0" borderId="33" xfId="0" applyNumberFormat="1" applyFont="1" applyBorder="1" applyAlignment="1">
      <alignment vertical="top"/>
    </xf>
    <xf numFmtId="3" fontId="22" fillId="10" borderId="37" xfId="0" applyNumberFormat="1" applyFont="1" applyFill="1" applyBorder="1" applyAlignment="1">
      <alignment vertical="top"/>
    </xf>
    <xf numFmtId="3" fontId="22" fillId="0" borderId="15" xfId="0" applyNumberFormat="1" applyFont="1" applyBorder="1" applyAlignment="1">
      <alignment vertical="top"/>
    </xf>
    <xf numFmtId="3" fontId="22" fillId="12" borderId="37" xfId="0" applyNumberFormat="1" applyFont="1" applyFill="1" applyBorder="1" applyAlignment="1">
      <alignment vertical="top"/>
    </xf>
    <xf numFmtId="3" fontId="1" fillId="0" borderId="22" xfId="0" applyNumberFormat="1" applyFont="1" applyBorder="1" applyAlignment="1">
      <alignment vertical="top"/>
    </xf>
    <xf numFmtId="3" fontId="1" fillId="0" borderId="23" xfId="0" applyNumberFormat="1" applyFont="1" applyBorder="1" applyAlignment="1">
      <alignment vertical="top"/>
    </xf>
    <xf numFmtId="3" fontId="0" fillId="0" borderId="18" xfId="0" applyNumberFormat="1" applyFill="1" applyBorder="1" applyAlignment="1">
      <alignment vertical="top"/>
    </xf>
    <xf numFmtId="3" fontId="0" fillId="0" borderId="1" xfId="0" applyNumberFormat="1" applyFill="1" applyBorder="1" applyAlignment="1">
      <alignment vertical="top"/>
    </xf>
    <xf numFmtId="3" fontId="0" fillId="0" borderId="1" xfId="0" applyNumberFormat="1" applyFill="1" applyBorder="1"/>
    <xf numFmtId="3" fontId="0" fillId="0" borderId="18" xfId="1" applyNumberFormat="1" applyFont="1" applyFill="1" applyBorder="1" applyAlignment="1">
      <alignment horizontal="right" vertical="top"/>
    </xf>
    <xf numFmtId="3" fontId="0" fillId="0" borderId="1" xfId="1" applyNumberFormat="1" applyFont="1" applyFill="1" applyBorder="1" applyAlignment="1">
      <alignment horizontal="right" vertical="top"/>
    </xf>
    <xf numFmtId="3" fontId="0" fillId="0" borderId="16" xfId="1" applyNumberFormat="1" applyFont="1" applyFill="1" applyBorder="1" applyAlignment="1">
      <alignment horizontal="right" vertical="top"/>
    </xf>
    <xf numFmtId="3" fontId="21" fillId="0" borderId="18" xfId="0" applyNumberFormat="1" applyFont="1" applyFill="1" applyBorder="1" applyAlignment="1">
      <alignment vertical="top" wrapText="1"/>
    </xf>
    <xf numFmtId="3" fontId="21" fillId="0" borderId="9" xfId="0" applyNumberFormat="1" applyFont="1" applyFill="1" applyBorder="1" applyAlignment="1">
      <alignment vertical="top" wrapText="1"/>
    </xf>
    <xf numFmtId="3" fontId="21" fillId="0" borderId="1" xfId="0" applyNumberFormat="1" applyFont="1" applyFill="1" applyBorder="1" applyAlignment="1">
      <alignment vertical="top" wrapText="1"/>
    </xf>
    <xf numFmtId="3" fontId="21" fillId="0" borderId="7" xfId="0" applyNumberFormat="1" applyFont="1" applyFill="1" applyBorder="1" applyAlignment="1">
      <alignment vertical="top" wrapText="1"/>
    </xf>
    <xf numFmtId="3" fontId="21" fillId="0" borderId="16" xfId="0" applyNumberFormat="1" applyFont="1" applyFill="1" applyBorder="1" applyAlignment="1">
      <alignment vertical="top" wrapText="1"/>
    </xf>
    <xf numFmtId="164" fontId="31" fillId="0" borderId="0" xfId="1" applyNumberFormat="1" applyFont="1" applyFill="1" applyBorder="1" applyAlignment="1">
      <alignment horizontal="center" vertical="top"/>
    </xf>
    <xf numFmtId="43" fontId="31" fillId="0" borderId="0" xfId="0" applyNumberFormat="1" applyFont="1" applyAlignment="1">
      <alignment horizontal="center"/>
    </xf>
    <xf numFmtId="3" fontId="0" fillId="15" borderId="1" xfId="0" applyNumberFormat="1" applyFont="1" applyFill="1" applyBorder="1" applyAlignment="1">
      <alignment horizontal="right" vertical="top"/>
    </xf>
    <xf numFmtId="164" fontId="31" fillId="0" borderId="0" xfId="1" applyNumberFormat="1" applyFont="1" applyFill="1" applyBorder="1" applyAlignment="1">
      <alignment horizontal="right" vertical="top"/>
    </xf>
    <xf numFmtId="0" fontId="1" fillId="2" borderId="1" xfId="0" applyFont="1" applyFill="1" applyBorder="1" applyAlignment="1">
      <alignment horizontal="left"/>
    </xf>
    <xf numFmtId="0" fontId="1" fillId="5" borderId="7" xfId="0" applyFont="1" applyFill="1" applyBorder="1" applyAlignment="1">
      <alignment horizontal="left" vertical="top" wrapText="1"/>
    </xf>
    <xf numFmtId="0" fontId="0" fillId="5" borderId="8" xfId="0" applyFont="1" applyFill="1" applyBorder="1" applyAlignment="1">
      <alignment horizontal="left" vertical="top" wrapText="1"/>
    </xf>
    <xf numFmtId="0" fontId="0" fillId="5" borderId="9" xfId="0" applyFont="1" applyFill="1" applyBorder="1" applyAlignment="1">
      <alignment horizontal="left" vertical="top" wrapText="1"/>
    </xf>
    <xf numFmtId="0" fontId="1" fillId="5" borderId="8" xfId="0" applyFont="1" applyFill="1" applyBorder="1" applyAlignment="1">
      <alignment horizontal="left" vertical="top" wrapText="1"/>
    </xf>
    <xf numFmtId="0" fontId="1" fillId="5" borderId="9" xfId="0" applyFont="1" applyFill="1" applyBorder="1" applyAlignment="1">
      <alignment horizontal="left" vertical="top" wrapText="1"/>
    </xf>
    <xf numFmtId="0" fontId="1" fillId="5" borderId="1" xfId="0" applyFont="1" applyFill="1" applyBorder="1" applyAlignment="1">
      <alignment horizontal="left" vertical="top" wrapText="1"/>
    </xf>
    <xf numFmtId="0" fontId="1" fillId="5" borderId="1" xfId="0" applyFont="1" applyFill="1" applyBorder="1" applyAlignment="1">
      <alignment horizontal="left" vertical="top"/>
    </xf>
    <xf numFmtId="0" fontId="1" fillId="5" borderId="7" xfId="0" applyFont="1" applyFill="1" applyBorder="1" applyAlignment="1">
      <alignment horizontal="left" vertical="top"/>
    </xf>
    <xf numFmtId="0" fontId="1" fillId="5" borderId="8" xfId="0" applyFont="1" applyFill="1" applyBorder="1" applyAlignment="1">
      <alignment horizontal="left" vertical="top"/>
    </xf>
    <xf numFmtId="0" fontId="5" fillId="0" borderId="6" xfId="0" applyFont="1" applyBorder="1" applyAlignment="1">
      <alignment horizontal="left" vertical="top" wrapText="1"/>
    </xf>
    <xf numFmtId="0" fontId="5" fillId="0" borderId="4" xfId="0" applyFont="1" applyBorder="1" applyAlignment="1">
      <alignment horizontal="left" vertical="top" wrapText="1"/>
    </xf>
    <xf numFmtId="0" fontId="7" fillId="8" borderId="7" xfId="0" applyFont="1" applyFill="1" applyBorder="1" applyAlignment="1">
      <alignment wrapText="1"/>
    </xf>
    <xf numFmtId="0" fontId="7" fillId="8" borderId="8" xfId="0" applyFont="1" applyFill="1" applyBorder="1" applyAlignment="1">
      <alignment wrapText="1"/>
    </xf>
    <xf numFmtId="0" fontId="7" fillId="8" borderId="7" xfId="0" applyFont="1" applyFill="1" applyBorder="1" applyAlignment="1">
      <alignment vertical="center" wrapText="1"/>
    </xf>
    <xf numFmtId="0" fontId="7" fillId="8" borderId="8" xfId="0" applyFont="1" applyFill="1" applyBorder="1" applyAlignment="1">
      <alignment vertical="center" wrapText="1"/>
    </xf>
    <xf numFmtId="0" fontId="1" fillId="5" borderId="7" xfId="0" applyFont="1" applyFill="1" applyBorder="1" applyAlignment="1">
      <alignment vertical="center" wrapText="1"/>
    </xf>
    <xf numFmtId="0" fontId="1" fillId="5" borderId="8" xfId="0" applyFont="1" applyFill="1" applyBorder="1" applyAlignment="1">
      <alignment vertical="center" wrapText="1"/>
    </xf>
    <xf numFmtId="0" fontId="7" fillId="8" borderId="7" xfId="0" applyFont="1" applyFill="1" applyBorder="1" applyAlignment="1">
      <alignment horizontal="left" vertical="top" wrapText="1"/>
    </xf>
    <xf numFmtId="0" fontId="7" fillId="8" borderId="8" xfId="0" applyFont="1" applyFill="1" applyBorder="1" applyAlignment="1">
      <alignment horizontal="left" vertical="top" wrapText="1"/>
    </xf>
    <xf numFmtId="0" fontId="9" fillId="4" borderId="7" xfId="0" applyFont="1" applyFill="1" applyBorder="1" applyAlignment="1">
      <alignment horizontal="left" vertical="top" wrapText="1"/>
    </xf>
    <xf numFmtId="0" fontId="9" fillId="4" borderId="8" xfId="0" applyFont="1" applyFill="1" applyBorder="1" applyAlignment="1">
      <alignment horizontal="left" vertical="top" wrapText="1"/>
    </xf>
    <xf numFmtId="0" fontId="22" fillId="0" borderId="1" xfId="0" applyFont="1" applyBorder="1" applyAlignment="1">
      <alignment horizontal="left" vertical="top" wrapText="1"/>
    </xf>
    <xf numFmtId="0" fontId="22" fillId="0" borderId="7" xfId="0" applyFont="1" applyBorder="1" applyAlignment="1">
      <alignment horizontal="left" vertical="top" wrapText="1"/>
    </xf>
    <xf numFmtId="0" fontId="21" fillId="5" borderId="12" xfId="0" applyFont="1" applyFill="1" applyBorder="1" applyAlignment="1">
      <alignment horizontal="center"/>
    </xf>
    <xf numFmtId="0" fontId="21" fillId="5" borderId="13" xfId="0" applyFont="1" applyFill="1" applyBorder="1" applyAlignment="1">
      <alignment horizontal="center"/>
    </xf>
    <xf numFmtId="0" fontId="21" fillId="5" borderId="14" xfId="0" applyFont="1" applyFill="1" applyBorder="1" applyAlignment="1">
      <alignment horizontal="center"/>
    </xf>
    <xf numFmtId="0" fontId="0" fillId="5" borderId="12" xfId="0" applyFont="1" applyFill="1" applyBorder="1" applyAlignment="1">
      <alignment horizontal="center"/>
    </xf>
    <xf numFmtId="0" fontId="0" fillId="5" borderId="13" xfId="0" applyFont="1" applyFill="1" applyBorder="1" applyAlignment="1">
      <alignment horizontal="center"/>
    </xf>
    <xf numFmtId="0" fontId="0" fillId="5" borderId="14" xfId="0" applyFont="1" applyFill="1" applyBorder="1" applyAlignment="1">
      <alignment horizontal="center"/>
    </xf>
    <xf numFmtId="0" fontId="18" fillId="5" borderId="46" xfId="0" applyFont="1" applyFill="1" applyBorder="1" applyAlignment="1">
      <alignment horizontal="center"/>
    </xf>
    <xf numFmtId="0" fontId="18" fillId="5" borderId="43" xfId="0" applyFont="1" applyFill="1" applyBorder="1" applyAlignment="1">
      <alignment horizontal="center"/>
    </xf>
    <xf numFmtId="0" fontId="1" fillId="0" borderId="38" xfId="0" applyFont="1" applyBorder="1" applyAlignment="1">
      <alignment horizontal="center" vertical="top"/>
    </xf>
    <xf numFmtId="0" fontId="1" fillId="0" borderId="39" xfId="0" applyFont="1" applyBorder="1" applyAlignment="1">
      <alignment horizontal="center" vertical="top"/>
    </xf>
    <xf numFmtId="0" fontId="1" fillId="0" borderId="40" xfId="0" applyFont="1" applyBorder="1" applyAlignment="1">
      <alignment horizontal="center" vertical="top"/>
    </xf>
    <xf numFmtId="0" fontId="22" fillId="0" borderId="38" xfId="0" applyFont="1" applyBorder="1" applyAlignment="1">
      <alignment horizontal="center" vertical="top"/>
    </xf>
    <xf numFmtId="0" fontId="22" fillId="0" borderId="39" xfId="0" applyFont="1" applyBorder="1" applyAlignment="1">
      <alignment horizontal="center" vertical="top"/>
    </xf>
    <xf numFmtId="0" fontId="22" fillId="0" borderId="40" xfId="0" applyFont="1" applyBorder="1" applyAlignment="1">
      <alignment horizontal="center" vertical="top"/>
    </xf>
    <xf numFmtId="0" fontId="22" fillId="0" borderId="1" xfId="0" applyFont="1" applyBorder="1" applyAlignment="1">
      <alignment horizontal="left" vertical="top"/>
    </xf>
    <xf numFmtId="0" fontId="22" fillId="0" borderId="7" xfId="0" applyFont="1" applyBorder="1" applyAlignment="1">
      <alignment horizontal="left" vertical="top"/>
    </xf>
    <xf numFmtId="0" fontId="0" fillId="5" borderId="38" xfId="0" applyFont="1" applyFill="1" applyBorder="1" applyAlignment="1">
      <alignment horizontal="center" vertical="top" wrapText="1"/>
    </xf>
    <xf numFmtId="0" fontId="0" fillId="5" borderId="39" xfId="0" applyFont="1" applyFill="1" applyBorder="1" applyAlignment="1">
      <alignment horizontal="center" vertical="top" wrapText="1"/>
    </xf>
    <xf numFmtId="0" fontId="0" fillId="5" borderId="40" xfId="0" applyFont="1" applyFill="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mruColors>
      <color rgb="FFFFFF66"/>
      <color rgb="FFCC99FF"/>
      <color rgb="FFFF66CC"/>
      <color rgb="FFFFFF99"/>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V749"/>
  <sheetViews>
    <sheetView topLeftCell="A86" zoomScale="110" zoomScaleNormal="110" zoomScalePageLayoutView="112" workbookViewId="0">
      <selection activeCell="C1" sqref="C1:F97"/>
    </sheetView>
  </sheetViews>
  <sheetFormatPr defaultColWidth="8.7109375" defaultRowHeight="15" x14ac:dyDescent="0.25"/>
  <cols>
    <col min="2" max="2" width="3.42578125" customWidth="1"/>
    <col min="3" max="3" width="85.28515625" customWidth="1"/>
    <col min="4" max="4" width="12.7109375" customWidth="1"/>
    <col min="5" max="5" width="13.5703125" customWidth="1"/>
    <col min="6" max="6" width="13.85546875" customWidth="1"/>
    <col min="7" max="7" width="23.140625" customWidth="1"/>
    <col min="8" max="8" width="26.28515625" customWidth="1"/>
    <col min="9" max="9" width="16.28515625" customWidth="1"/>
    <col min="10" max="10" width="15.140625" customWidth="1"/>
    <col min="11" max="11" width="14.7109375" customWidth="1"/>
    <col min="13" max="15" width="12.7109375" customWidth="1"/>
  </cols>
  <sheetData>
    <row r="1" spans="1:22" ht="14.45" x14ac:dyDescent="0.3">
      <c r="A1" s="65"/>
      <c r="B1" s="65"/>
      <c r="C1" s="2" t="s">
        <v>65</v>
      </c>
      <c r="D1" s="82" t="s">
        <v>15</v>
      </c>
      <c r="E1" s="82" t="s">
        <v>16</v>
      </c>
      <c r="F1" s="82" t="s">
        <v>17</v>
      </c>
      <c r="G1" s="56" t="s">
        <v>82</v>
      </c>
      <c r="H1" s="653" t="b">
        <f>D11='GEF funding'!AZ151</f>
        <v>1</v>
      </c>
      <c r="I1" s="653" t="s">
        <v>202</v>
      </c>
      <c r="J1" s="654"/>
      <c r="K1" s="654"/>
      <c r="L1" s="654"/>
      <c r="M1" s="655" t="s">
        <v>208</v>
      </c>
      <c r="N1" s="654"/>
      <c r="O1" s="654"/>
      <c r="P1" s="643"/>
      <c r="Q1" s="642" t="s">
        <v>225</v>
      </c>
      <c r="R1" s="643"/>
      <c r="S1" s="643"/>
      <c r="T1" s="643"/>
      <c r="U1" s="643"/>
      <c r="V1" s="643"/>
    </row>
    <row r="2" spans="1:22" ht="14.45" x14ac:dyDescent="0.3">
      <c r="A2" s="65"/>
      <c r="B2" s="65"/>
      <c r="C2" s="40" t="s">
        <v>67</v>
      </c>
      <c r="D2" s="108"/>
      <c r="E2" s="108"/>
      <c r="F2" s="108"/>
      <c r="G2" s="100"/>
      <c r="H2" s="656"/>
      <c r="I2" s="657" t="s">
        <v>15</v>
      </c>
      <c r="J2" s="657" t="s">
        <v>16</v>
      </c>
      <c r="K2" s="657" t="s">
        <v>17</v>
      </c>
      <c r="L2" s="654"/>
      <c r="M2" s="657" t="s">
        <v>15</v>
      </c>
      <c r="N2" s="657" t="s">
        <v>16</v>
      </c>
      <c r="O2" s="657" t="s">
        <v>17</v>
      </c>
      <c r="P2" s="643"/>
      <c r="Q2" s="644"/>
      <c r="R2" s="644"/>
      <c r="S2" s="644"/>
      <c r="T2" s="643"/>
      <c r="U2" s="643"/>
      <c r="V2" s="643"/>
    </row>
    <row r="3" spans="1:22" ht="14.45" x14ac:dyDescent="0.3">
      <c r="A3" s="65"/>
      <c r="B3" s="65"/>
      <c r="C3" s="578" t="s">
        <v>56</v>
      </c>
      <c r="D3" s="579">
        <f>D12</f>
        <v>267169.35327635152</v>
      </c>
      <c r="E3" s="579">
        <f t="shared" ref="E3:F3" si="0">E12</f>
        <v>856232.3759284392</v>
      </c>
      <c r="F3" s="579">
        <f t="shared" si="0"/>
        <v>1123401.7292047907</v>
      </c>
      <c r="G3" s="100"/>
      <c r="H3" s="658"/>
      <c r="I3" s="659">
        <v>665109</v>
      </c>
      <c r="J3" s="659">
        <v>2365000</v>
      </c>
      <c r="K3" s="659">
        <f>I3+J3</f>
        <v>3030109</v>
      </c>
      <c r="L3" s="654"/>
      <c r="M3" s="660">
        <f t="shared" ref="M3:O5" si="1">D3/I3*100</f>
        <v>40.169258463853524</v>
      </c>
      <c r="N3" s="660">
        <f t="shared" si="1"/>
        <v>36.204328791900174</v>
      </c>
      <c r="O3" s="660">
        <f t="shared" si="1"/>
        <v>37.074630952377973</v>
      </c>
      <c r="P3" s="643"/>
      <c r="Q3" s="644" t="b">
        <f>D3='GEF funding'!BF151</f>
        <v>1</v>
      </c>
      <c r="R3" s="644" t="e">
        <f>E3='Appendix 2'!#REF!</f>
        <v>#REF!</v>
      </c>
      <c r="S3" s="644" t="b">
        <f>F3='Total Terr ES budget'!BF151</f>
        <v>1</v>
      </c>
      <c r="T3" s="643"/>
      <c r="U3" s="643"/>
      <c r="V3" s="643"/>
    </row>
    <row r="4" spans="1:22" ht="27.6" x14ac:dyDescent="0.3">
      <c r="A4" s="65"/>
      <c r="B4" s="65"/>
      <c r="C4" s="578" t="s">
        <v>55</v>
      </c>
      <c r="D4" s="579">
        <f>D57+D68+D75</f>
        <v>665108.99999999988</v>
      </c>
      <c r="E4" s="579">
        <f>E57+E68+E75</f>
        <v>1026762.4817859122</v>
      </c>
      <c r="F4" s="579">
        <f>F57+F68+F75</f>
        <v>1691871.4817859121</v>
      </c>
      <c r="G4" s="100"/>
      <c r="H4" s="658"/>
      <c r="I4" s="661">
        <v>560000</v>
      </c>
      <c r="J4" s="661">
        <v>2085000</v>
      </c>
      <c r="K4" s="661">
        <f t="shared" ref="K4:K8" si="2">I4+J4</f>
        <v>2645000</v>
      </c>
      <c r="L4" s="654"/>
      <c r="M4" s="660">
        <f t="shared" si="1"/>
        <v>118.76946428571426</v>
      </c>
      <c r="N4" s="660">
        <f t="shared" si="1"/>
        <v>49.245202963353101</v>
      </c>
      <c r="O4" s="660">
        <f t="shared" si="1"/>
        <v>63.964895341622388</v>
      </c>
      <c r="P4" s="643"/>
      <c r="Q4" s="644" t="b">
        <f>D4='GEF funding'!BG151</f>
        <v>1</v>
      </c>
      <c r="R4" s="644" t="e">
        <f>E4='Appendix 2'!#REF!</f>
        <v>#REF!</v>
      </c>
      <c r="S4" s="644" t="b">
        <f>F4='Total Terr ES budget'!BG151</f>
        <v>0</v>
      </c>
      <c r="T4" s="643"/>
      <c r="U4" s="643"/>
      <c r="V4" s="643"/>
    </row>
    <row r="5" spans="1:22" x14ac:dyDescent="0.25">
      <c r="A5" s="65"/>
      <c r="B5" s="65"/>
      <c r="C5" s="580" t="s">
        <v>57</v>
      </c>
      <c r="D5" s="900">
        <f>D89</f>
        <v>192619.67814218788</v>
      </c>
      <c r="E5" s="900">
        <f t="shared" ref="E5:F5" si="3">E89</f>
        <v>320919.96948711947</v>
      </c>
      <c r="F5" s="900">
        <f t="shared" si="3"/>
        <v>513539.64762930723</v>
      </c>
      <c r="G5" s="100"/>
      <c r="H5" s="658"/>
      <c r="I5" s="901">
        <v>259740</v>
      </c>
      <c r="J5" s="901">
        <v>800000</v>
      </c>
      <c r="K5" s="898">
        <f t="shared" si="2"/>
        <v>1059740</v>
      </c>
      <c r="L5" s="654"/>
      <c r="M5" s="899">
        <f t="shared" si="1"/>
        <v>74.158650243392572</v>
      </c>
      <c r="N5" s="899">
        <f t="shared" si="1"/>
        <v>40.114996185889936</v>
      </c>
      <c r="O5" s="899">
        <f t="shared" si="1"/>
        <v>48.459022744192652</v>
      </c>
      <c r="P5" s="643"/>
      <c r="Q5" s="644"/>
      <c r="R5" s="644"/>
      <c r="S5" s="644"/>
      <c r="T5" s="643"/>
      <c r="U5" s="643"/>
      <c r="V5" s="643"/>
    </row>
    <row r="6" spans="1:22" x14ac:dyDescent="0.25">
      <c r="A6" s="65"/>
      <c r="B6" s="65"/>
      <c r="C6" s="581" t="s">
        <v>58</v>
      </c>
      <c r="D6" s="900"/>
      <c r="E6" s="900"/>
      <c r="F6" s="900"/>
      <c r="G6" s="100"/>
      <c r="H6" s="658"/>
      <c r="I6" s="901"/>
      <c r="J6" s="901"/>
      <c r="K6" s="898"/>
      <c r="L6" s="654"/>
      <c r="M6" s="899"/>
      <c r="N6" s="899"/>
      <c r="O6" s="899"/>
      <c r="P6" s="643"/>
      <c r="Q6" s="644"/>
      <c r="R6" s="644"/>
      <c r="S6" s="644"/>
      <c r="T6" s="643"/>
      <c r="U6" s="643"/>
      <c r="V6" s="643"/>
    </row>
    <row r="7" spans="1:22" ht="14.45" x14ac:dyDescent="0.3">
      <c r="A7" s="65"/>
      <c r="B7" s="65"/>
      <c r="C7" s="578" t="s">
        <v>59</v>
      </c>
      <c r="D7" s="579">
        <f>D30+D82</f>
        <v>261880.86028150364</v>
      </c>
      <c r="E7" s="579">
        <f t="shared" ref="E7:F7" si="4">E30</f>
        <v>365646.11935107189</v>
      </c>
      <c r="F7" s="579">
        <f t="shared" si="4"/>
        <v>520129.73415997426</v>
      </c>
      <c r="G7" s="100"/>
      <c r="H7" s="658"/>
      <c r="I7" s="661">
        <v>562770</v>
      </c>
      <c r="J7" s="661">
        <v>2624483</v>
      </c>
      <c r="K7" s="661">
        <f t="shared" si="2"/>
        <v>3187253</v>
      </c>
      <c r="L7" s="654"/>
      <c r="M7" s="660">
        <f>D7/I7*100</f>
        <v>46.534260938128128</v>
      </c>
      <c r="N7" s="660">
        <f t="shared" ref="N7:N9" si="5">E7/J7*100</f>
        <v>13.932119939472724</v>
      </c>
      <c r="O7" s="660">
        <f t="shared" ref="O7:O9" si="6">F7/K7*100</f>
        <v>16.319060148660125</v>
      </c>
      <c r="P7" s="643"/>
      <c r="Q7" s="644"/>
      <c r="R7" s="644"/>
      <c r="S7" s="644"/>
      <c r="T7" s="643"/>
      <c r="U7" s="643"/>
      <c r="V7" s="643"/>
    </row>
    <row r="8" spans="1:22" ht="14.45" x14ac:dyDescent="0.3">
      <c r="A8" s="65"/>
      <c r="B8" s="65"/>
      <c r="C8" s="578" t="s">
        <v>60</v>
      </c>
      <c r="D8" s="579">
        <f>D35+D41</f>
        <v>850794.21675921464</v>
      </c>
      <c r="E8" s="579">
        <f>E35+E41</f>
        <v>1702213.1115702963</v>
      </c>
      <c r="F8" s="579">
        <f>F35+F41</f>
        <v>2553007.328329511</v>
      </c>
      <c r="G8" s="100"/>
      <c r="H8" s="658"/>
      <c r="I8" s="661">
        <v>173160</v>
      </c>
      <c r="J8" s="661">
        <v>700000</v>
      </c>
      <c r="K8" s="661">
        <f t="shared" si="2"/>
        <v>873160</v>
      </c>
      <c r="L8" s="654"/>
      <c r="M8" s="660">
        <f>D8/I8*100</f>
        <v>491.334151512598</v>
      </c>
      <c r="N8" s="660">
        <f t="shared" si="5"/>
        <v>243.17330165289951</v>
      </c>
      <c r="O8" s="660">
        <f t="shared" si="6"/>
        <v>292.38711442685315</v>
      </c>
      <c r="P8" s="643"/>
      <c r="Q8" s="644" t="b">
        <f>D8='GEF funding'!BJ151</f>
        <v>0</v>
      </c>
      <c r="R8" s="644" t="e">
        <f>E8='Appendix 2'!#REF!</f>
        <v>#REF!</v>
      </c>
      <c r="S8" s="644" t="b">
        <f>F8='Total Terr ES budget'!BJ151</f>
        <v>0</v>
      </c>
      <c r="T8" s="643"/>
      <c r="U8" s="643"/>
      <c r="V8" s="643"/>
    </row>
    <row r="9" spans="1:22" ht="14.45" x14ac:dyDescent="0.3">
      <c r="A9" s="65"/>
      <c r="B9" s="65"/>
      <c r="C9" s="29" t="s">
        <v>68</v>
      </c>
      <c r="D9" s="47">
        <f>SUM(D3:D8)</f>
        <v>2237573.1084592575</v>
      </c>
      <c r="E9" s="47">
        <f t="shared" ref="E9:F9" si="7">SUM(E3:E8)</f>
        <v>4271774.0581228388</v>
      </c>
      <c r="F9" s="47">
        <f t="shared" si="7"/>
        <v>6401949.9211094957</v>
      </c>
      <c r="G9" s="101"/>
      <c r="H9" s="662" t="s">
        <v>68</v>
      </c>
      <c r="I9" s="663">
        <f>SUM(I3:I8)</f>
        <v>2220779</v>
      </c>
      <c r="J9" s="663">
        <f t="shared" ref="J9:K9" si="8">SUM(J3:J8)</f>
        <v>8574483</v>
      </c>
      <c r="K9" s="663">
        <f t="shared" si="8"/>
        <v>10795262</v>
      </c>
      <c r="L9" s="654"/>
      <c r="M9" s="664">
        <f>D9/I9*100</f>
        <v>100.75622601164986</v>
      </c>
      <c r="N9" s="664">
        <f t="shared" si="5"/>
        <v>49.819610793126991</v>
      </c>
      <c r="O9" s="664">
        <f t="shared" si="6"/>
        <v>59.303330675156339</v>
      </c>
      <c r="P9" s="643"/>
      <c r="Q9" s="644"/>
      <c r="R9" s="644"/>
      <c r="S9" s="644"/>
      <c r="T9" s="643"/>
      <c r="U9" s="643"/>
      <c r="V9" s="643"/>
    </row>
    <row r="10" spans="1:22" ht="14.45" x14ac:dyDescent="0.3">
      <c r="A10" s="65"/>
      <c r="B10" s="65"/>
      <c r="C10" s="40" t="s">
        <v>7</v>
      </c>
      <c r="D10" s="109"/>
      <c r="E10" s="109"/>
      <c r="F10" s="109"/>
      <c r="G10" s="56"/>
      <c r="H10" s="658" t="s">
        <v>207</v>
      </c>
      <c r="I10" s="660">
        <f>0.05*I9</f>
        <v>111038.95000000001</v>
      </c>
      <c r="J10" s="660">
        <f t="shared" ref="J10:K10" si="9">0.05*J9</f>
        <v>428724.15</v>
      </c>
      <c r="K10" s="660">
        <f t="shared" si="9"/>
        <v>539763.1</v>
      </c>
      <c r="L10" s="654"/>
      <c r="M10" s="654"/>
      <c r="N10" s="654"/>
      <c r="O10" s="654"/>
      <c r="P10" s="643"/>
      <c r="Q10" s="646"/>
      <c r="R10" s="646"/>
      <c r="S10" s="646"/>
      <c r="T10" s="643"/>
      <c r="U10" s="643"/>
      <c r="V10" s="643"/>
    </row>
    <row r="11" spans="1:22" ht="14.25" customHeight="1" x14ac:dyDescent="0.3">
      <c r="A11" s="65"/>
      <c r="B11" s="65"/>
      <c r="C11" s="69" t="s">
        <v>66</v>
      </c>
      <c r="D11" s="48">
        <f>D12</f>
        <v>267169.35327635152</v>
      </c>
      <c r="E11" s="48">
        <f t="shared" ref="E11:F11" si="10">E12</f>
        <v>856232.3759284392</v>
      </c>
      <c r="F11" s="48">
        <f t="shared" si="10"/>
        <v>1123401.7292047907</v>
      </c>
      <c r="G11" s="102"/>
      <c r="H11" s="662" t="s">
        <v>84</v>
      </c>
      <c r="I11" s="665">
        <f>I9+I10</f>
        <v>2331817.9500000002</v>
      </c>
      <c r="J11" s="665">
        <f t="shared" ref="J11:K11" si="11">J9+J10</f>
        <v>9003207.1500000004</v>
      </c>
      <c r="K11" s="665">
        <f t="shared" si="11"/>
        <v>11335025.1</v>
      </c>
      <c r="L11" s="654"/>
      <c r="M11" s="654"/>
      <c r="N11" s="654"/>
      <c r="O11" s="654"/>
      <c r="P11" s="643"/>
      <c r="Q11" s="647" t="b">
        <f>D11='GEF funding'!AZ151</f>
        <v>1</v>
      </c>
      <c r="R11" s="647" t="b">
        <f>E11='Appendix 2'!BA151</f>
        <v>1</v>
      </c>
      <c r="S11" s="647" t="b">
        <f>F11='Total Terr ES budget'!AZ151</f>
        <v>1</v>
      </c>
      <c r="T11" s="643"/>
      <c r="U11" s="643"/>
      <c r="V11" s="643"/>
    </row>
    <row r="12" spans="1:22" ht="14.45" x14ac:dyDescent="0.3">
      <c r="A12" s="65"/>
      <c r="B12" s="65"/>
      <c r="C12" s="41" t="str">
        <f>Logframe!A13</f>
        <v>Outcome C1.1:  Integration of ecosystems approach into legal and policy framework</v>
      </c>
      <c r="D12" s="79">
        <f>D13+D18+D23</f>
        <v>267169.35327635152</v>
      </c>
      <c r="E12" s="79">
        <f>E13+E18+E23</f>
        <v>856232.3759284392</v>
      </c>
      <c r="F12" s="79">
        <f>F13+F18+F23</f>
        <v>1123401.7292047907</v>
      </c>
      <c r="G12" s="102"/>
      <c r="H12" s="666"/>
      <c r="I12" s="658" t="b">
        <f>D9=D97</f>
        <v>1</v>
      </c>
      <c r="J12" s="658" t="b">
        <f>E9=E97</f>
        <v>0</v>
      </c>
      <c r="K12" s="658" t="b">
        <f>F9=F97</f>
        <v>0</v>
      </c>
      <c r="L12" s="654"/>
      <c r="M12" s="654"/>
      <c r="N12" s="654"/>
      <c r="O12" s="654"/>
      <c r="P12" s="643"/>
      <c r="Q12" s="646"/>
      <c r="R12" s="646"/>
      <c r="S12" s="646"/>
      <c r="T12" s="643"/>
      <c r="U12" s="643"/>
      <c r="V12" s="643"/>
    </row>
    <row r="13" spans="1:22" ht="27.6" x14ac:dyDescent="0.3">
      <c r="A13" s="65"/>
      <c r="B13" s="65"/>
      <c r="C13" s="61" t="str">
        <f>Logframe!A30</f>
        <v xml:space="preserve">Output C1.1.1: Ecological considerations integrated into planning policies and regulations for development categories </v>
      </c>
      <c r="D13" s="80">
        <f>SUM(D14:D17)</f>
        <v>35748.244629781722</v>
      </c>
      <c r="E13" s="80">
        <f>SUM(E14:E17)</f>
        <v>125558.5514558218</v>
      </c>
      <c r="F13" s="80">
        <f>SUM(F14:F17)</f>
        <v>161306.79608560354</v>
      </c>
      <c r="G13" s="103"/>
      <c r="H13" s="662"/>
      <c r="I13" s="653" t="s">
        <v>203</v>
      </c>
      <c r="J13" s="654"/>
      <c r="K13" s="654"/>
      <c r="L13" s="654"/>
      <c r="M13" s="654"/>
      <c r="N13" s="654"/>
      <c r="O13" s="654"/>
      <c r="P13" s="643"/>
      <c r="Q13" s="646"/>
      <c r="R13" s="646"/>
      <c r="S13" s="646"/>
      <c r="T13" s="643"/>
      <c r="U13" s="643"/>
      <c r="V13" s="643"/>
    </row>
    <row r="14" spans="1:22" ht="82.9" x14ac:dyDescent="0.3">
      <c r="A14" s="65"/>
      <c r="B14" s="65"/>
      <c r="C14" s="46" t="s">
        <v>275</v>
      </c>
      <c r="D14" s="111">
        <f>'GEF funding'!E151</f>
        <v>3602.1237955326255</v>
      </c>
      <c r="E14" s="111">
        <f>'Appendix 2'!E151</f>
        <v>23605.488956199184</v>
      </c>
      <c r="F14" s="110">
        <f t="shared" ref="F14:F16" si="12">D14+E14</f>
        <v>27207.612751731809</v>
      </c>
      <c r="G14" s="104"/>
      <c r="H14" s="667" t="s">
        <v>204</v>
      </c>
      <c r="I14" s="668">
        <v>260000</v>
      </c>
      <c r="J14" s="669">
        <v>1700000</v>
      </c>
      <c r="K14" s="661">
        <f t="shared" ref="K14:K16" si="13">I14+J14</f>
        <v>1960000</v>
      </c>
      <c r="L14" s="654"/>
      <c r="M14" s="660">
        <f>D11/I14*100</f>
        <v>102.75744356782749</v>
      </c>
      <c r="N14" s="660">
        <f t="shared" ref="N14:O14" si="14">E11/J14*100</f>
        <v>50.366610348731719</v>
      </c>
      <c r="O14" s="660">
        <f t="shared" si="14"/>
        <v>57.316414755346464</v>
      </c>
      <c r="P14" s="643"/>
      <c r="Q14" s="646"/>
      <c r="R14" s="646"/>
      <c r="S14" s="646"/>
      <c r="T14" s="643"/>
      <c r="U14" s="643"/>
      <c r="V14" s="643"/>
    </row>
    <row r="15" spans="1:22" ht="41.45" x14ac:dyDescent="0.3">
      <c r="A15" s="65"/>
      <c r="B15" s="65"/>
      <c r="C15" s="46" t="s">
        <v>249</v>
      </c>
      <c r="D15" s="111">
        <f>'GEF funding'!F151</f>
        <v>18901.317539821168</v>
      </c>
      <c r="E15" s="111">
        <f>'Appendix 2'!F151</f>
        <v>59976.739925521222</v>
      </c>
      <c r="F15" s="110">
        <f t="shared" si="12"/>
        <v>78878.057465342397</v>
      </c>
      <c r="G15" s="104"/>
      <c r="H15" s="667" t="s">
        <v>205</v>
      </c>
      <c r="I15" s="668">
        <v>995670</v>
      </c>
      <c r="J15" s="669">
        <v>4374483</v>
      </c>
      <c r="K15" s="661">
        <f t="shared" si="13"/>
        <v>5370153</v>
      </c>
      <c r="L15" s="654"/>
      <c r="M15" s="660">
        <f>D29/I15*100</f>
        <v>100.96496143984623</v>
      </c>
      <c r="N15" s="660">
        <f>E29/J15*100</f>
        <v>47.270939924132023</v>
      </c>
      <c r="O15" s="660">
        <f>F29/K15*100</f>
        <v>57.226247790137172</v>
      </c>
      <c r="P15" s="643"/>
      <c r="Q15" s="646"/>
      <c r="R15" s="646"/>
      <c r="S15" s="646"/>
      <c r="T15" s="643"/>
      <c r="U15" s="643"/>
      <c r="V15" s="643"/>
    </row>
    <row r="16" spans="1:22" ht="55.15" x14ac:dyDescent="0.3">
      <c r="A16" s="65"/>
      <c r="B16" s="65"/>
      <c r="C16" s="46" t="s">
        <v>250</v>
      </c>
      <c r="D16" s="111">
        <f>'GEF funding'!G151</f>
        <v>13244.803294427928</v>
      </c>
      <c r="E16" s="111">
        <f>'Appendix 2'!G151</f>
        <v>41976.322574101388</v>
      </c>
      <c r="F16" s="110">
        <f t="shared" si="12"/>
        <v>55221.125868529314</v>
      </c>
      <c r="G16" s="104"/>
      <c r="H16" s="667" t="s">
        <v>206</v>
      </c>
      <c r="I16" s="668">
        <v>665109</v>
      </c>
      <c r="J16" s="669">
        <v>1600000</v>
      </c>
      <c r="K16" s="661">
        <f t="shared" si="13"/>
        <v>2265109</v>
      </c>
      <c r="L16" s="654"/>
      <c r="M16" s="660">
        <f>D56/I16*100</f>
        <v>99.999999999999972</v>
      </c>
      <c r="N16" s="660">
        <f>E56/J16*100</f>
        <v>64.17265511161952</v>
      </c>
      <c r="O16" s="660">
        <f>F56/K16*100</f>
        <v>74.692718177620236</v>
      </c>
      <c r="P16" s="643"/>
      <c r="Q16" s="646"/>
      <c r="R16" s="646"/>
      <c r="S16" s="646"/>
      <c r="T16" s="643"/>
      <c r="U16" s="643"/>
      <c r="V16" s="643"/>
    </row>
    <row r="17" spans="1:22" ht="14.45" x14ac:dyDescent="0.3">
      <c r="A17" s="65"/>
      <c r="B17" s="65"/>
      <c r="C17" s="42"/>
      <c r="D17" s="111"/>
      <c r="E17" s="111"/>
      <c r="F17" s="110"/>
      <c r="G17" s="104"/>
      <c r="H17" s="667" t="s">
        <v>220</v>
      </c>
      <c r="I17" s="671">
        <v>665109</v>
      </c>
      <c r="J17" s="671">
        <v>2365000</v>
      </c>
      <c r="K17" s="672">
        <f t="shared" ref="K17:K21" si="15">I17+J17</f>
        <v>3030109</v>
      </c>
      <c r="L17" s="654"/>
      <c r="M17" s="660">
        <f>'GEF funding'!BF151/I17*100</f>
        <v>40.169258463853531</v>
      </c>
      <c r="N17" s="660" t="e">
        <f>'Appendix 2'!#REF!/'Activities and Costing'!J17*100</f>
        <v>#REF!</v>
      </c>
      <c r="O17" s="660">
        <f>'Total Terr ES budget'!BF151/'Activities and Costing'!K17*100</f>
        <v>37.074630952377973</v>
      </c>
      <c r="P17" s="643"/>
      <c r="Q17" s="646"/>
      <c r="R17" s="646"/>
      <c r="S17" s="646"/>
      <c r="T17" s="643"/>
      <c r="U17" s="643"/>
      <c r="V17" s="643"/>
    </row>
    <row r="18" spans="1:22" ht="28.5" customHeight="1" x14ac:dyDescent="0.3">
      <c r="A18" s="65"/>
      <c r="B18" s="65"/>
      <c r="C18" s="61" t="str">
        <f>Logframe!A31</f>
        <v xml:space="preserve">Output C1.1.2: Land Use Plan for NE Coast/Iyanola, incorporating valuation of ecosystem goods and services </v>
      </c>
      <c r="D18" s="80">
        <f>SUM(D19:D22)</f>
        <v>48895.880808337868</v>
      </c>
      <c r="E18" s="80">
        <f>SUM(E19:E22)</f>
        <v>177612.07728885068</v>
      </c>
      <c r="F18" s="80">
        <f>SUM(F19:F22)</f>
        <v>226507.9580971885</v>
      </c>
      <c r="G18" s="103"/>
      <c r="H18" s="662" t="s">
        <v>221</v>
      </c>
      <c r="I18" s="673">
        <v>560000</v>
      </c>
      <c r="J18" s="673">
        <v>2085000</v>
      </c>
      <c r="K18" s="672">
        <f t="shared" si="15"/>
        <v>2645000</v>
      </c>
      <c r="L18" s="654"/>
      <c r="M18" s="660">
        <f>'GEF funding'!BG151/'Activities and Costing'!I18*100</f>
        <v>118.76946428571431</v>
      </c>
      <c r="N18" s="660" t="e">
        <f>'Appendix 2'!#REF!/'Activities and Costing'!J18*100</f>
        <v>#REF!</v>
      </c>
      <c r="O18" s="660">
        <f>'Total Terr ES budget'!BG151/'Activities and Costing'!K18*100</f>
        <v>64.921403225092675</v>
      </c>
      <c r="P18" s="643"/>
      <c r="Q18" s="646"/>
      <c r="R18" s="646"/>
      <c r="S18" s="646"/>
      <c r="T18" s="643"/>
      <c r="U18" s="643"/>
      <c r="V18" s="643"/>
    </row>
    <row r="19" spans="1:22" ht="16.5" customHeight="1" x14ac:dyDescent="0.3">
      <c r="A19" s="65"/>
      <c r="B19" s="65"/>
      <c r="C19" s="46" t="s">
        <v>251</v>
      </c>
      <c r="D19" s="111">
        <f>'GEF funding'!H151</f>
        <v>18299.806822519633</v>
      </c>
      <c r="E19" s="111">
        <f>'Appendix 2'!H151</f>
        <v>53128.967740444394</v>
      </c>
      <c r="F19" s="110">
        <f t="shared" ref="F19:F21" si="16">D19+E19</f>
        <v>71428.774562964027</v>
      </c>
      <c r="G19" s="104"/>
      <c r="H19" s="667" t="s">
        <v>222</v>
      </c>
      <c r="I19" s="673">
        <v>259740</v>
      </c>
      <c r="J19" s="673">
        <v>800000</v>
      </c>
      <c r="K19" s="672">
        <f t="shared" si="15"/>
        <v>1059740</v>
      </c>
      <c r="L19" s="654"/>
      <c r="M19" s="660" t="e">
        <f>#REF!/I19*100</f>
        <v>#REF!</v>
      </c>
      <c r="N19" s="660" t="e">
        <f>#REF!/J19*100</f>
        <v>#REF!</v>
      </c>
      <c r="O19" s="660" t="e">
        <f>#REF!/K19*100</f>
        <v>#REF!</v>
      </c>
      <c r="P19" s="643"/>
      <c r="Q19" s="646"/>
      <c r="R19" s="646"/>
      <c r="S19" s="646"/>
      <c r="T19" s="643"/>
      <c r="U19" s="643"/>
      <c r="V19" s="643"/>
    </row>
    <row r="20" spans="1:22" ht="16.5" customHeight="1" x14ac:dyDescent="0.3">
      <c r="A20" s="65"/>
      <c r="B20" s="65"/>
      <c r="C20" s="46" t="s">
        <v>252</v>
      </c>
      <c r="D20" s="111">
        <f>'GEF funding'!I151</f>
        <v>5749.0543557473193</v>
      </c>
      <c r="E20" s="111">
        <f>'Appendix 2'!I151</f>
        <v>50194.362315746315</v>
      </c>
      <c r="F20" s="110">
        <f t="shared" si="16"/>
        <v>55943.416671493636</v>
      </c>
      <c r="G20" s="104"/>
      <c r="H20" s="667" t="s">
        <v>223</v>
      </c>
      <c r="I20" s="673">
        <v>562770</v>
      </c>
      <c r="J20" s="673">
        <v>2624483</v>
      </c>
      <c r="K20" s="672">
        <f t="shared" si="15"/>
        <v>3187253</v>
      </c>
      <c r="L20" s="654"/>
      <c r="M20" s="660" t="e">
        <f>#REF!/I20*100</f>
        <v>#REF!</v>
      </c>
      <c r="N20" s="660" t="e">
        <f>#REF!/J20*100</f>
        <v>#REF!</v>
      </c>
      <c r="O20" s="660" t="e">
        <f>#REF!/K20*100</f>
        <v>#REF!</v>
      </c>
      <c r="P20" s="643"/>
      <c r="Q20" s="646"/>
      <c r="R20" s="646"/>
      <c r="S20" s="646"/>
      <c r="T20" s="643"/>
      <c r="U20" s="643"/>
      <c r="V20" s="643"/>
    </row>
    <row r="21" spans="1:22" ht="27.6" x14ac:dyDescent="0.3">
      <c r="A21" s="65"/>
      <c r="B21" s="65"/>
      <c r="C21" s="46" t="s">
        <v>276</v>
      </c>
      <c r="D21" s="111">
        <f>'GEF funding'!J151</f>
        <v>24847.01963007091</v>
      </c>
      <c r="E21" s="111">
        <f>'Appendix 2'!J151</f>
        <v>74288.747232659953</v>
      </c>
      <c r="F21" s="110">
        <f t="shared" si="16"/>
        <v>99135.766862730859</v>
      </c>
      <c r="G21" s="104"/>
      <c r="H21" s="667" t="s">
        <v>224</v>
      </c>
      <c r="I21" s="673">
        <v>173160</v>
      </c>
      <c r="J21" s="673">
        <v>700000</v>
      </c>
      <c r="K21" s="672">
        <f t="shared" si="15"/>
        <v>873160</v>
      </c>
      <c r="L21" s="654"/>
      <c r="M21" s="660">
        <f>'GEF funding'!BJ151/'Activities and Costing'!I21*100</f>
        <v>580.54852827911577</v>
      </c>
      <c r="N21" s="660" t="e">
        <f>'Appendix 2'!#REF!/'Activities and Costing'!J21*100</f>
        <v>#REF!</v>
      </c>
      <c r="O21" s="660">
        <f>'Total Terr ES budget'!BJ151/'Activities and Costing'!K21*100</f>
        <v>351.95577700415555</v>
      </c>
      <c r="P21" s="643"/>
      <c r="Q21" s="646"/>
      <c r="R21" s="646"/>
      <c r="S21" s="646"/>
      <c r="T21" s="643"/>
      <c r="U21" s="643"/>
      <c r="V21" s="643"/>
    </row>
    <row r="22" spans="1:22" ht="16.5" customHeight="1" x14ac:dyDescent="0.3">
      <c r="A22" s="65"/>
      <c r="B22" s="65"/>
      <c r="C22" s="42"/>
      <c r="D22" s="111"/>
      <c r="E22" s="111"/>
      <c r="F22" s="110"/>
      <c r="G22" s="104"/>
      <c r="H22" s="667"/>
      <c r="I22" s="670"/>
      <c r="J22" s="654"/>
      <c r="K22" s="654"/>
      <c r="L22" s="654"/>
      <c r="M22" s="654"/>
      <c r="N22" s="654"/>
      <c r="O22" s="654"/>
      <c r="P22" s="643"/>
      <c r="Q22" s="646"/>
      <c r="R22" s="646"/>
      <c r="S22" s="646"/>
      <c r="T22" s="643"/>
      <c r="U22" s="643"/>
      <c r="V22" s="643"/>
    </row>
    <row r="23" spans="1:22" ht="13.5" customHeight="1" x14ac:dyDescent="0.3">
      <c r="A23" s="65"/>
      <c r="B23" s="65"/>
      <c r="C23" s="61" t="str">
        <f>Logframe!A32</f>
        <v>Output C1.1.3: Enhanced capacity of national and local leaders to uptake ecosystem services values considerations in planning  in decision making</v>
      </c>
      <c r="D23" s="80">
        <f>SUM(D24:D28)</f>
        <v>182525.22783823195</v>
      </c>
      <c r="E23" s="80">
        <f>SUM(E24:E28)</f>
        <v>553061.74718376668</v>
      </c>
      <c r="F23" s="80">
        <f>SUM(F24:F28)</f>
        <v>735586.97502199863</v>
      </c>
      <c r="G23" s="103"/>
      <c r="H23" s="662"/>
      <c r="I23" s="670"/>
      <c r="J23" s="654"/>
      <c r="K23" s="654"/>
      <c r="L23" s="654"/>
      <c r="M23" s="654"/>
      <c r="N23" s="654"/>
      <c r="O23" s="654"/>
      <c r="P23" s="643"/>
      <c r="Q23" s="646"/>
      <c r="R23" s="646"/>
      <c r="S23" s="646"/>
      <c r="T23" s="643"/>
      <c r="U23" s="643"/>
      <c r="V23" s="643"/>
    </row>
    <row r="24" spans="1:22" ht="29.25" customHeight="1" x14ac:dyDescent="0.25">
      <c r="A24" s="65"/>
      <c r="B24" s="65"/>
      <c r="C24" s="46" t="s">
        <v>253</v>
      </c>
      <c r="D24" s="111">
        <f>'GEF funding'!K151</f>
        <v>28525.48901664565</v>
      </c>
      <c r="E24" s="111">
        <f>'Appendix 2'!K151</f>
        <v>85590.304131008743</v>
      </c>
      <c r="F24" s="110">
        <f t="shared" ref="F24:F27" si="17">D24+E24</f>
        <v>114115.79314765439</v>
      </c>
      <c r="G24" s="104"/>
      <c r="H24" s="667"/>
      <c r="I24" s="654"/>
      <c r="J24" s="654"/>
      <c r="K24" s="654"/>
      <c r="L24" s="654"/>
      <c r="M24" s="654"/>
      <c r="N24" s="654"/>
      <c r="O24" s="654"/>
      <c r="P24" s="643"/>
      <c r="Q24" s="646"/>
      <c r="R24" s="646"/>
      <c r="S24" s="646"/>
      <c r="T24" s="643"/>
      <c r="U24" s="643"/>
      <c r="V24" s="643"/>
    </row>
    <row r="25" spans="1:22" ht="41.25" customHeight="1" x14ac:dyDescent="0.3">
      <c r="A25" s="65"/>
      <c r="B25" s="65"/>
      <c r="C25" s="46" t="s">
        <v>265</v>
      </c>
      <c r="D25" s="111">
        <f>'GEF funding'!L151</f>
        <v>12793.67025645178</v>
      </c>
      <c r="E25" s="111">
        <f>'Appendix 2'!L151</f>
        <v>37601.407628567416</v>
      </c>
      <c r="F25" s="110">
        <f t="shared" si="17"/>
        <v>50395.0778850192</v>
      </c>
      <c r="G25" s="104"/>
      <c r="H25" s="667"/>
      <c r="I25" s="654"/>
      <c r="J25" s="654"/>
      <c r="K25" s="654"/>
      <c r="L25" s="654"/>
      <c r="M25" s="654"/>
      <c r="N25" s="654"/>
      <c r="O25" s="654"/>
      <c r="P25" s="643"/>
      <c r="Q25" s="646"/>
      <c r="R25" s="646"/>
      <c r="S25" s="646"/>
      <c r="T25" s="643"/>
      <c r="U25" s="643"/>
      <c r="V25" s="643"/>
    </row>
    <row r="26" spans="1:22" ht="38.25" x14ac:dyDescent="0.25">
      <c r="A26" s="65"/>
      <c r="B26" s="65"/>
      <c r="C26" s="46" t="s">
        <v>254</v>
      </c>
      <c r="D26" s="111">
        <f>'GEF funding'!M151</f>
        <v>7021.4808731159392</v>
      </c>
      <c r="E26" s="111">
        <f>'Appendix 2'!M151</f>
        <v>19598.616263436972</v>
      </c>
      <c r="F26" s="110">
        <f t="shared" si="17"/>
        <v>26620.097136552911</v>
      </c>
      <c r="G26" s="104"/>
      <c r="H26" s="667"/>
      <c r="I26" s="670"/>
      <c r="J26" s="654"/>
      <c r="K26" s="654"/>
      <c r="L26" s="654"/>
      <c r="M26" s="654"/>
      <c r="N26" s="654"/>
      <c r="O26" s="654"/>
      <c r="P26" s="643"/>
      <c r="Q26" s="646"/>
      <c r="R26" s="646"/>
      <c r="S26" s="646"/>
      <c r="T26" s="643"/>
      <c r="U26" s="643"/>
      <c r="V26" s="643"/>
    </row>
    <row r="27" spans="1:22" ht="26.25" x14ac:dyDescent="0.25">
      <c r="A27" s="65"/>
      <c r="B27" s="65"/>
      <c r="C27" s="44" t="s">
        <v>281</v>
      </c>
      <c r="D27" s="111">
        <f>'GEF funding'!N151</f>
        <v>134184.5876920186</v>
      </c>
      <c r="E27" s="111">
        <f>'Appendix 2'!N151</f>
        <v>410271.4191607536</v>
      </c>
      <c r="F27" s="110">
        <f t="shared" si="17"/>
        <v>544456.0068527722</v>
      </c>
      <c r="G27" s="104"/>
      <c r="H27" s="667"/>
      <c r="I27" s="670"/>
      <c r="J27" s="654"/>
      <c r="K27" s="654"/>
      <c r="L27" s="654"/>
      <c r="M27" s="654"/>
      <c r="N27" s="654"/>
      <c r="O27" s="654"/>
      <c r="P27" s="643"/>
      <c r="Q27" s="646"/>
      <c r="R27" s="646"/>
      <c r="S27" s="646"/>
      <c r="T27" s="643"/>
      <c r="U27" s="643"/>
      <c r="V27" s="643"/>
    </row>
    <row r="28" spans="1:22" ht="16.5" customHeight="1" x14ac:dyDescent="0.25">
      <c r="A28" s="65"/>
      <c r="B28" s="65"/>
      <c r="C28" s="44"/>
      <c r="D28" s="111"/>
      <c r="E28" s="111"/>
      <c r="F28" s="110"/>
      <c r="G28" s="104"/>
      <c r="H28" s="667"/>
      <c r="I28" s="670"/>
      <c r="J28" s="654"/>
      <c r="K28" s="654"/>
      <c r="L28" s="654"/>
      <c r="M28" s="654"/>
      <c r="N28" s="654"/>
      <c r="O28" s="654"/>
      <c r="P28" s="643"/>
      <c r="Q28" s="646"/>
      <c r="R28" s="646"/>
      <c r="S28" s="646"/>
      <c r="T28" s="643"/>
      <c r="U28" s="643"/>
      <c r="V28" s="643"/>
    </row>
    <row r="29" spans="1:22" ht="26.25" x14ac:dyDescent="0.25">
      <c r="A29" s="65"/>
      <c r="B29" s="65"/>
      <c r="C29" s="50" t="s">
        <v>27</v>
      </c>
      <c r="D29" s="48">
        <f>D30+D35+D41</f>
        <v>1005277.8315681169</v>
      </c>
      <c r="E29" s="48">
        <f>E30+E35+E41</f>
        <v>2067859.2309213681</v>
      </c>
      <c r="F29" s="48">
        <f>F30+F35+F41</f>
        <v>3073137.0624894854</v>
      </c>
      <c r="G29" s="105"/>
      <c r="H29" s="670"/>
      <c r="I29" s="658"/>
      <c r="J29" s="654"/>
      <c r="K29" s="654"/>
      <c r="L29" s="654"/>
      <c r="M29" s="654"/>
      <c r="N29" s="654"/>
      <c r="O29" s="654"/>
      <c r="P29" s="643"/>
      <c r="Q29" s="647" t="b">
        <f>D29='GEF funding'!BA151</f>
        <v>1</v>
      </c>
      <c r="R29" s="647" t="b">
        <f>E29='Appendix 2'!BB151</f>
        <v>1</v>
      </c>
      <c r="S29" s="647" t="b">
        <f>F29='Total Terr ES budget'!BA151</f>
        <v>0</v>
      </c>
      <c r="T29" s="643"/>
      <c r="U29" s="643"/>
      <c r="V29" s="643"/>
    </row>
    <row r="30" spans="1:22" ht="15" customHeight="1" x14ac:dyDescent="0.25">
      <c r="A30" s="65"/>
      <c r="B30" s="65"/>
      <c r="C30" s="43" t="str">
        <f>Logframe!A16</f>
        <v>Outcome C2.1:  Improved ecosystems restoration and management</v>
      </c>
      <c r="D30" s="81">
        <f>D31</f>
        <v>154483.61480890229</v>
      </c>
      <c r="E30" s="81">
        <f t="shared" ref="E30:F30" si="18">E31</f>
        <v>365646.11935107189</v>
      </c>
      <c r="F30" s="81">
        <f t="shared" si="18"/>
        <v>520129.73415997426</v>
      </c>
      <c r="G30" s="105"/>
      <c r="H30" s="670"/>
      <c r="I30" s="658"/>
      <c r="J30" s="654"/>
      <c r="K30" s="654"/>
      <c r="L30" s="654"/>
      <c r="M30" s="654"/>
      <c r="N30" s="654"/>
      <c r="O30" s="654"/>
      <c r="P30" s="643"/>
      <c r="Q30" s="646"/>
      <c r="R30" s="646"/>
      <c r="S30" s="646"/>
      <c r="T30" s="643"/>
      <c r="U30" s="643"/>
      <c r="V30" s="643"/>
    </row>
    <row r="31" spans="1:22" ht="15" customHeight="1" x14ac:dyDescent="0.25">
      <c r="A31" s="65"/>
      <c r="B31" s="65"/>
      <c r="C31" s="60" t="str">
        <f>Logframe!A35</f>
        <v>Output C2.1.1: Zoning plan for restoration of degraded forest areas NE Coast</v>
      </c>
      <c r="D31" s="80">
        <f>SUM(D32:D34)</f>
        <v>154483.61480890229</v>
      </c>
      <c r="E31" s="80">
        <f>SUM(E32:E34)</f>
        <v>365646.11935107189</v>
      </c>
      <c r="F31" s="80">
        <f>SUM(F32:F34)</f>
        <v>520129.73415997426</v>
      </c>
      <c r="G31" s="103"/>
      <c r="H31" s="662"/>
      <c r="I31" s="658"/>
      <c r="J31" s="654"/>
      <c r="K31" s="654"/>
      <c r="L31" s="654"/>
      <c r="M31" s="654"/>
      <c r="N31" s="654"/>
      <c r="O31" s="654"/>
      <c r="P31" s="643"/>
      <c r="Q31" s="646"/>
      <c r="R31" s="646"/>
      <c r="S31" s="646"/>
      <c r="T31" s="643"/>
      <c r="U31" s="643"/>
      <c r="V31" s="643"/>
    </row>
    <row r="32" spans="1:22" ht="38.25" x14ac:dyDescent="0.25">
      <c r="A32" s="65"/>
      <c r="B32" s="65"/>
      <c r="C32" s="42" t="s">
        <v>282</v>
      </c>
      <c r="D32" s="110">
        <f>'GEF funding'!O151</f>
        <v>20183.780515616465</v>
      </c>
      <c r="E32" s="110">
        <f>'Appendix 2'!O151</f>
        <v>109160.57910617083</v>
      </c>
      <c r="F32" s="110">
        <f t="shared" ref="F32:F33" si="19">D32+E32</f>
        <v>129344.3596217873</v>
      </c>
      <c r="G32" s="104"/>
      <c r="H32" s="667"/>
      <c r="I32" s="667"/>
      <c r="J32" s="654"/>
      <c r="K32" s="654"/>
      <c r="L32" s="654"/>
      <c r="M32" s="654"/>
      <c r="N32" s="654"/>
      <c r="O32" s="654"/>
      <c r="P32" s="643"/>
      <c r="Q32" s="646"/>
      <c r="R32" s="646"/>
      <c r="S32" s="646"/>
      <c r="T32" s="643"/>
      <c r="U32" s="643"/>
      <c r="V32" s="643"/>
    </row>
    <row r="33" spans="1:22" ht="51" x14ac:dyDescent="0.25">
      <c r="A33" s="65"/>
      <c r="B33" s="65"/>
      <c r="C33" s="42" t="s">
        <v>288</v>
      </c>
      <c r="D33" s="110">
        <f>'GEF funding'!P151</f>
        <v>134299.83429328582</v>
      </c>
      <c r="E33" s="110">
        <f>'Appendix 2'!P151</f>
        <v>256485.54024490109</v>
      </c>
      <c r="F33" s="110">
        <f t="shared" si="19"/>
        <v>390785.37453818694</v>
      </c>
      <c r="G33" s="104"/>
      <c r="H33" s="667"/>
      <c r="I33" s="667"/>
      <c r="J33" s="654"/>
      <c r="K33" s="654"/>
      <c r="L33" s="654"/>
      <c r="M33" s="654"/>
      <c r="N33" s="654"/>
      <c r="O33" s="654"/>
      <c r="P33" s="643"/>
      <c r="Q33" s="646"/>
      <c r="R33" s="646"/>
      <c r="S33" s="646"/>
      <c r="T33" s="643"/>
      <c r="U33" s="643"/>
      <c r="V33" s="643"/>
    </row>
    <row r="34" spans="1:22" ht="15" customHeight="1" x14ac:dyDescent="0.25">
      <c r="A34" s="65"/>
      <c r="B34" s="65"/>
      <c r="C34" s="42"/>
      <c r="D34" s="110"/>
      <c r="E34" s="110"/>
      <c r="F34" s="110"/>
      <c r="G34" s="104"/>
      <c r="H34" s="667"/>
      <c r="I34" s="667"/>
      <c r="J34" s="654"/>
      <c r="K34" s="654"/>
      <c r="L34" s="654"/>
      <c r="M34" s="654"/>
      <c r="N34" s="654"/>
      <c r="O34" s="654"/>
      <c r="P34" s="643"/>
      <c r="Q34" s="646"/>
      <c r="R34" s="646"/>
      <c r="S34" s="646"/>
      <c r="T34" s="643"/>
      <c r="U34" s="643"/>
      <c r="V34" s="643"/>
    </row>
    <row r="35" spans="1:22" x14ac:dyDescent="0.25">
      <c r="A35" s="65"/>
      <c r="B35" s="65"/>
      <c r="C35" s="43" t="str">
        <f>Logframe!A17</f>
        <v>Outcome C2.2:  Restoration of 1,157 hectares of  forest of global BD significance, enhancing carbon stocks</v>
      </c>
      <c r="D35" s="81">
        <f>D36</f>
        <v>318114.32532400609</v>
      </c>
      <c r="E35" s="81">
        <f t="shared" ref="E35" si="20">E36</f>
        <v>616042.46748565673</v>
      </c>
      <c r="F35" s="81">
        <f t="shared" ref="F35" si="21">F36</f>
        <v>934156.79280966287</v>
      </c>
      <c r="G35" s="104"/>
      <c r="H35" s="667"/>
      <c r="I35" s="667"/>
      <c r="J35" s="654"/>
      <c r="K35" s="654"/>
      <c r="L35" s="654"/>
      <c r="M35" s="654"/>
      <c r="N35" s="654"/>
      <c r="O35" s="654"/>
      <c r="P35" s="643"/>
      <c r="Q35" s="646"/>
      <c r="R35" s="646"/>
      <c r="S35" s="646"/>
      <c r="T35" s="643"/>
      <c r="U35" s="643"/>
      <c r="V35" s="643"/>
    </row>
    <row r="36" spans="1:22" ht="44.25" customHeight="1" x14ac:dyDescent="0.25">
      <c r="A36" s="65"/>
      <c r="B36" s="65"/>
      <c r="C36" s="22" t="s">
        <v>69</v>
      </c>
      <c r="D36" s="80">
        <f>SUM(D37:D40)</f>
        <v>318114.32532400609</v>
      </c>
      <c r="E36" s="80">
        <f>SUM(E37:E40)</f>
        <v>616042.46748565673</v>
      </c>
      <c r="F36" s="80">
        <f>SUM(F37:F40)</f>
        <v>934156.79280966287</v>
      </c>
      <c r="G36" s="105"/>
      <c r="H36" s="670"/>
      <c r="I36" s="667"/>
      <c r="J36" s="654"/>
      <c r="K36" s="654"/>
      <c r="L36" s="654"/>
      <c r="M36" s="654"/>
      <c r="N36" s="654"/>
      <c r="O36" s="654"/>
      <c r="P36" s="643"/>
      <c r="Q36" s="646"/>
      <c r="R36" s="646"/>
      <c r="S36" s="646"/>
      <c r="T36" s="643"/>
      <c r="U36" s="643"/>
      <c r="V36" s="643"/>
    </row>
    <row r="37" spans="1:22" ht="51" x14ac:dyDescent="0.25">
      <c r="A37" s="65"/>
      <c r="B37" s="65"/>
      <c r="C37" s="674" t="s">
        <v>290</v>
      </c>
      <c r="D37" s="153">
        <f>'GEF funding'!Q151</f>
        <v>53685.726903242801</v>
      </c>
      <c r="E37" s="153">
        <f>'Appendix 2'!Q151</f>
        <v>101752.90545856008</v>
      </c>
      <c r="F37" s="153">
        <f t="shared" ref="F37:F39" si="22">D37+E37</f>
        <v>155438.63236180288</v>
      </c>
      <c r="G37" s="104"/>
      <c r="H37" s="667"/>
      <c r="I37" s="667"/>
      <c r="J37" s="654"/>
      <c r="K37" s="654"/>
      <c r="L37" s="654"/>
      <c r="M37" s="654"/>
      <c r="N37" s="654"/>
      <c r="O37" s="654"/>
      <c r="P37" s="643"/>
      <c r="Q37" s="646"/>
      <c r="R37" s="646"/>
      <c r="S37" s="646"/>
      <c r="T37" s="643"/>
      <c r="U37" s="643"/>
      <c r="V37" s="643"/>
    </row>
    <row r="38" spans="1:22" ht="15" customHeight="1" x14ac:dyDescent="0.25">
      <c r="A38" s="65"/>
      <c r="B38" s="65"/>
      <c r="C38" s="674" t="s">
        <v>283</v>
      </c>
      <c r="D38" s="153">
        <f>'GEF funding'!R151</f>
        <v>79542.528577590856</v>
      </c>
      <c r="E38" s="153">
        <f>'Appendix 2'!R151</f>
        <v>167061.71402274587</v>
      </c>
      <c r="F38" s="153">
        <f t="shared" si="22"/>
        <v>246604.24260033673</v>
      </c>
      <c r="G38" s="104"/>
      <c r="H38" s="667"/>
      <c r="I38" s="667"/>
      <c r="J38" s="654"/>
      <c r="K38" s="654"/>
      <c r="L38" s="654"/>
      <c r="M38" s="654"/>
      <c r="N38" s="654"/>
      <c r="O38" s="654"/>
      <c r="P38" s="643"/>
      <c r="Q38" s="646"/>
      <c r="R38" s="646"/>
      <c r="S38" s="646"/>
      <c r="T38" s="643"/>
      <c r="U38" s="643"/>
      <c r="V38" s="643"/>
    </row>
    <row r="39" spans="1:22" ht="38.25" x14ac:dyDescent="0.25">
      <c r="A39" s="65"/>
      <c r="B39" s="65"/>
      <c r="C39" s="674" t="s">
        <v>277</v>
      </c>
      <c r="D39" s="153">
        <f>'GEF funding'!S151</f>
        <v>184886.06984317244</v>
      </c>
      <c r="E39" s="153">
        <f>'Appendix 2'!S151</f>
        <v>347227.84800435079</v>
      </c>
      <c r="F39" s="153">
        <f t="shared" si="22"/>
        <v>532113.91784752323</v>
      </c>
      <c r="G39" s="104"/>
      <c r="H39" s="667"/>
      <c r="I39" s="667"/>
      <c r="J39" s="654"/>
      <c r="K39" s="654"/>
      <c r="L39" s="654"/>
      <c r="M39" s="654"/>
      <c r="N39" s="654"/>
      <c r="O39" s="654"/>
      <c r="P39" s="643"/>
      <c r="Q39" s="646"/>
      <c r="R39" s="646"/>
      <c r="S39" s="646"/>
      <c r="T39" s="643"/>
      <c r="U39" s="643"/>
      <c r="V39" s="643"/>
    </row>
    <row r="40" spans="1:22" ht="15" customHeight="1" x14ac:dyDescent="0.25">
      <c r="A40" s="66"/>
      <c r="B40" s="65"/>
      <c r="C40" s="42"/>
      <c r="D40" s="110"/>
      <c r="E40" s="110"/>
      <c r="F40" s="110"/>
      <c r="G40" s="104"/>
      <c r="H40" s="667"/>
      <c r="I40" s="667"/>
      <c r="J40" s="654"/>
      <c r="K40" s="654"/>
      <c r="L40" s="654"/>
      <c r="M40" s="654"/>
      <c r="N40" s="654"/>
      <c r="O40" s="654"/>
      <c r="P40" s="643"/>
      <c r="Q40" s="646"/>
      <c r="R40" s="646"/>
      <c r="S40" s="646"/>
      <c r="T40" s="643"/>
      <c r="U40" s="643"/>
      <c r="V40" s="643"/>
    </row>
    <row r="41" spans="1:22" ht="25.5" x14ac:dyDescent="0.25">
      <c r="A41" s="65"/>
      <c r="B41" s="65"/>
      <c r="C41" s="43" t="str">
        <f>Logframe!A18</f>
        <v>Outcome C2.3:  Restoration efforts and avoided degradation lead projected annual tons CO2savings 23,056. Potential total carbon benefit of 691,689 tons CO2 over 30 years.</v>
      </c>
      <c r="D41" s="79">
        <f>D42+D45+D49+D53</f>
        <v>532679.8914352085</v>
      </c>
      <c r="E41" s="79">
        <f>E42+E45+E49+E53</f>
        <v>1086170.6440846396</v>
      </c>
      <c r="F41" s="79">
        <f>F42+F45+F49+F53</f>
        <v>1618850.5355198483</v>
      </c>
      <c r="G41" s="104"/>
      <c r="H41" s="667"/>
      <c r="I41" s="667"/>
      <c r="J41" s="654"/>
      <c r="K41" s="654"/>
      <c r="L41" s="654"/>
      <c r="M41" s="654"/>
      <c r="N41" s="654"/>
      <c r="O41" s="654"/>
      <c r="P41" s="643"/>
      <c r="Q41" s="646"/>
      <c r="R41" s="646"/>
      <c r="S41" s="646"/>
      <c r="T41" s="643"/>
      <c r="U41" s="643"/>
      <c r="V41" s="643"/>
    </row>
    <row r="42" spans="1:22" ht="30.75" customHeight="1" x14ac:dyDescent="0.25">
      <c r="A42" s="65"/>
      <c r="B42" s="65"/>
      <c r="C42" s="22" t="s">
        <v>70</v>
      </c>
      <c r="D42" s="80">
        <f>SUM(D43:D44)</f>
        <v>28119.409337526718</v>
      </c>
      <c r="E42" s="80">
        <f>SUM(E43:E44)</f>
        <v>88788.776711800092</v>
      </c>
      <c r="F42" s="80">
        <f>SUM(F43:F44)</f>
        <v>116908.18604932682</v>
      </c>
      <c r="G42" s="103"/>
      <c r="H42" s="662"/>
      <c r="I42" s="667"/>
      <c r="J42" s="654"/>
      <c r="K42" s="654"/>
      <c r="L42" s="654"/>
      <c r="M42" s="654"/>
      <c r="N42" s="654"/>
      <c r="O42" s="654"/>
      <c r="P42" s="643"/>
      <c r="Q42" s="646"/>
      <c r="R42" s="646"/>
      <c r="S42" s="646"/>
      <c r="T42" s="643"/>
      <c r="U42" s="643"/>
      <c r="V42" s="643"/>
    </row>
    <row r="43" spans="1:22" ht="38.25" x14ac:dyDescent="0.25">
      <c r="A43" s="65"/>
      <c r="B43" s="65"/>
      <c r="C43" s="42" t="s">
        <v>289</v>
      </c>
      <c r="D43" s="110">
        <f>'GEF funding'!T151</f>
        <v>28119.409337526718</v>
      </c>
      <c r="E43" s="110">
        <f>'Appendix 2'!T151</f>
        <v>88788.776711800092</v>
      </c>
      <c r="F43" s="110">
        <f t="shared" ref="F43" si="23">D43+E43</f>
        <v>116908.18604932682</v>
      </c>
      <c r="G43" s="104"/>
      <c r="H43" s="667"/>
      <c r="I43" s="667"/>
      <c r="J43" s="654"/>
      <c r="K43" s="654"/>
      <c r="L43" s="654"/>
      <c r="M43" s="654"/>
      <c r="N43" s="654"/>
      <c r="O43" s="654"/>
      <c r="P43" s="643"/>
      <c r="Q43" s="646"/>
      <c r="R43" s="646"/>
      <c r="S43" s="646"/>
      <c r="T43" s="643"/>
      <c r="U43" s="643"/>
      <c r="V43" s="643"/>
    </row>
    <row r="44" spans="1:22" ht="15" customHeight="1" x14ac:dyDescent="0.25">
      <c r="A44" s="65"/>
      <c r="B44" s="65"/>
      <c r="C44" s="42" t="s">
        <v>91</v>
      </c>
      <c r="D44" s="110"/>
      <c r="E44" s="110"/>
      <c r="F44" s="110"/>
      <c r="G44" s="104"/>
      <c r="H44" s="667"/>
      <c r="I44" s="667"/>
      <c r="J44" s="654"/>
      <c r="K44" s="654"/>
      <c r="L44" s="654"/>
      <c r="M44" s="654"/>
      <c r="N44" s="654"/>
      <c r="O44" s="654"/>
      <c r="P44" s="643"/>
      <c r="Q44" s="646"/>
      <c r="R44" s="646"/>
      <c r="S44" s="646"/>
      <c r="T44" s="643"/>
      <c r="U44" s="643"/>
      <c r="V44" s="643"/>
    </row>
    <row r="45" spans="1:22" ht="15" customHeight="1" x14ac:dyDescent="0.25">
      <c r="A45" s="65"/>
      <c r="B45" s="65"/>
      <c r="C45" s="22" t="s">
        <v>71</v>
      </c>
      <c r="D45" s="80">
        <f>SUM(D46:D48)</f>
        <v>191709.83052330674</v>
      </c>
      <c r="E45" s="80">
        <f>SUM(E46:E48)</f>
        <v>376335.47347591456</v>
      </c>
      <c r="F45" s="80">
        <f>SUM(F46:F48)</f>
        <v>568045.3039992213</v>
      </c>
      <c r="G45" s="103"/>
      <c r="H45" s="662"/>
      <c r="I45" s="667"/>
      <c r="J45" s="654"/>
      <c r="K45" s="654"/>
      <c r="L45" s="654"/>
      <c r="M45" s="654"/>
      <c r="N45" s="654"/>
      <c r="O45" s="654"/>
      <c r="P45" s="643"/>
      <c r="Q45" s="646"/>
      <c r="R45" s="646"/>
      <c r="S45" s="646"/>
      <c r="T45" s="643"/>
      <c r="U45" s="643"/>
      <c r="V45" s="643"/>
    </row>
    <row r="46" spans="1:22" ht="38.25" x14ac:dyDescent="0.25">
      <c r="A46" s="65"/>
      <c r="B46" s="65"/>
      <c r="C46" s="42" t="s">
        <v>255</v>
      </c>
      <c r="D46" s="559">
        <f>'GEF funding'!U151</f>
        <v>104282.96378698603</v>
      </c>
      <c r="E46" s="559">
        <f>'Appendix 2'!U151</f>
        <v>210197.98768299239</v>
      </c>
      <c r="F46" s="559">
        <f t="shared" ref="F46:F47" si="24">D46+E46</f>
        <v>314480.95146997843</v>
      </c>
      <c r="G46" s="104"/>
      <c r="H46" s="667"/>
      <c r="I46" s="667"/>
      <c r="J46" s="654"/>
      <c r="K46" s="654"/>
      <c r="L46" s="654"/>
      <c r="M46" s="654"/>
      <c r="N46" s="654"/>
      <c r="O46" s="654"/>
      <c r="P46" s="643"/>
      <c r="Q46" s="646"/>
      <c r="R46" s="646"/>
      <c r="S46" s="646"/>
      <c r="T46" s="643"/>
      <c r="U46" s="643"/>
      <c r="V46" s="643"/>
    </row>
    <row r="47" spans="1:22" ht="25.5" x14ac:dyDescent="0.25">
      <c r="A47" s="65"/>
      <c r="B47" s="65"/>
      <c r="C47" s="42" t="s">
        <v>259</v>
      </c>
      <c r="D47" s="110">
        <f>'GEF funding'!V151</f>
        <v>87426.866736320691</v>
      </c>
      <c r="E47" s="110">
        <f>'Appendix 2'!V151</f>
        <v>166137.48579292215</v>
      </c>
      <c r="F47" s="110">
        <f t="shared" si="24"/>
        <v>253564.35252924284</v>
      </c>
      <c r="G47" s="104"/>
      <c r="H47" s="667"/>
      <c r="I47" s="667"/>
      <c r="J47" s="654"/>
      <c r="K47" s="654"/>
      <c r="L47" s="654"/>
      <c r="M47" s="654"/>
      <c r="N47" s="654"/>
      <c r="O47" s="654"/>
      <c r="P47" s="643"/>
      <c r="Q47" s="646"/>
      <c r="R47" s="646"/>
      <c r="S47" s="646"/>
      <c r="T47" s="643"/>
      <c r="U47" s="643"/>
      <c r="V47" s="643"/>
    </row>
    <row r="48" spans="1:22" ht="15" customHeight="1" x14ac:dyDescent="0.25">
      <c r="A48" s="65"/>
      <c r="B48" s="65"/>
      <c r="C48" s="42"/>
      <c r="D48" s="110"/>
      <c r="E48" s="110"/>
      <c r="F48" s="110"/>
      <c r="G48" s="104"/>
      <c r="H48" s="327"/>
      <c r="I48" s="327"/>
      <c r="J48" s="641"/>
      <c r="K48" s="641"/>
      <c r="L48" s="641"/>
      <c r="M48" s="643"/>
      <c r="N48" s="643"/>
      <c r="O48" s="643"/>
      <c r="P48" s="643"/>
      <c r="Q48" s="646"/>
      <c r="R48" s="646"/>
      <c r="S48" s="646"/>
      <c r="T48" s="643"/>
      <c r="U48" s="643"/>
      <c r="V48" s="643"/>
    </row>
    <row r="49" spans="1:22" ht="15" customHeight="1" x14ac:dyDescent="0.25">
      <c r="A49" s="65"/>
      <c r="B49" s="65"/>
      <c r="C49" s="22" t="s">
        <v>256</v>
      </c>
      <c r="D49" s="80">
        <f>SUM(D50:D52)</f>
        <v>115801.50701932104</v>
      </c>
      <c r="E49" s="80">
        <f>SUM(E50:E52)</f>
        <v>250762.47680125455</v>
      </c>
      <c r="F49" s="80">
        <f>SUM(F50:F52)</f>
        <v>366563.98382057564</v>
      </c>
      <c r="G49" s="103"/>
      <c r="H49" s="326"/>
      <c r="I49" s="327"/>
      <c r="J49" s="641"/>
      <c r="K49" s="641"/>
      <c r="L49" s="641"/>
      <c r="M49" s="643"/>
      <c r="N49" s="643"/>
      <c r="O49" s="643"/>
      <c r="P49" s="643"/>
      <c r="Q49" s="646"/>
      <c r="R49" s="646"/>
      <c r="S49" s="646"/>
      <c r="T49" s="643"/>
      <c r="U49" s="643"/>
      <c r="V49" s="643"/>
    </row>
    <row r="50" spans="1:22" ht="25.5" x14ac:dyDescent="0.25">
      <c r="A50" s="65"/>
      <c r="B50" s="65"/>
      <c r="C50" s="42" t="s">
        <v>257</v>
      </c>
      <c r="D50" s="110">
        <f>'GEF funding'!W151</f>
        <v>99604.609893344517</v>
      </c>
      <c r="E50" s="110">
        <f>'Appendix 2'!W151</f>
        <v>190436.26203284893</v>
      </c>
      <c r="F50" s="110">
        <f t="shared" ref="F50:F54" si="25">D50+E50</f>
        <v>290040.87192619347</v>
      </c>
      <c r="G50" s="104"/>
      <c r="H50" s="327"/>
      <c r="I50" s="327"/>
      <c r="J50" s="641"/>
      <c r="K50" s="641"/>
      <c r="L50" s="641"/>
      <c r="M50" s="643"/>
      <c r="N50" s="643"/>
      <c r="O50" s="643"/>
      <c r="P50" s="643"/>
      <c r="Q50" s="646"/>
      <c r="R50" s="646"/>
      <c r="S50" s="646"/>
      <c r="T50" s="643"/>
      <c r="U50" s="643"/>
      <c r="V50" s="643"/>
    </row>
    <row r="51" spans="1:22" ht="25.5" x14ac:dyDescent="0.25">
      <c r="A51" s="65"/>
      <c r="B51" s="65"/>
      <c r="C51" s="42" t="s">
        <v>258</v>
      </c>
      <c r="D51" s="110">
        <f>'GEF funding'!X151</f>
        <v>16196.897125976526</v>
      </c>
      <c r="E51" s="110">
        <f>'Appendix 2'!X151</f>
        <v>60326.214768405633</v>
      </c>
      <c r="F51" s="110">
        <f t="shared" si="25"/>
        <v>76523.111894382164</v>
      </c>
      <c r="G51" s="104"/>
      <c r="H51" s="327"/>
      <c r="I51" s="327"/>
      <c r="J51" s="641"/>
      <c r="K51" s="641"/>
      <c r="L51" s="641"/>
      <c r="M51" s="643"/>
      <c r="N51" s="643"/>
      <c r="O51" s="643"/>
      <c r="P51" s="643"/>
      <c r="Q51" s="646"/>
      <c r="R51" s="646"/>
      <c r="S51" s="646"/>
      <c r="T51" s="643"/>
      <c r="U51" s="643"/>
      <c r="V51" s="643"/>
    </row>
    <row r="52" spans="1:22" ht="15" customHeight="1" x14ac:dyDescent="0.25">
      <c r="A52" s="65"/>
      <c r="B52" s="65"/>
      <c r="C52" s="42"/>
      <c r="D52" s="110"/>
      <c r="E52" s="110"/>
      <c r="F52" s="110"/>
      <c r="G52" s="104"/>
      <c r="H52" s="327"/>
      <c r="I52" s="327"/>
      <c r="J52" s="641"/>
      <c r="K52" s="641"/>
      <c r="L52" s="641"/>
      <c r="M52" s="643"/>
      <c r="N52" s="643"/>
      <c r="O52" s="643"/>
      <c r="P52" s="643"/>
      <c r="Q52" s="646"/>
      <c r="R52" s="646"/>
      <c r="S52" s="646"/>
      <c r="T52" s="643"/>
      <c r="U52" s="643"/>
      <c r="V52" s="643"/>
    </row>
    <row r="53" spans="1:22" ht="15" customHeight="1" x14ac:dyDescent="0.25">
      <c r="A53" s="65"/>
      <c r="B53" s="65"/>
      <c r="C53" s="22" t="s">
        <v>88</v>
      </c>
      <c r="D53" s="80">
        <f>SUM(D54:D55)</f>
        <v>197049.14455505408</v>
      </c>
      <c r="E53" s="80">
        <f>SUM(E54:E55)</f>
        <v>370283.91709567048</v>
      </c>
      <c r="F53" s="80">
        <f>SUM(F54:F55)</f>
        <v>567333.06165072462</v>
      </c>
      <c r="G53" s="104"/>
      <c r="H53" s="327"/>
      <c r="I53" s="327"/>
      <c r="J53" s="641"/>
      <c r="K53" s="641"/>
      <c r="L53" s="641"/>
      <c r="M53" s="643"/>
      <c r="N53" s="643"/>
      <c r="O53" s="643"/>
      <c r="P53" s="643"/>
      <c r="Q53" s="646"/>
      <c r="R53" s="646"/>
      <c r="S53" s="646"/>
      <c r="T53" s="643"/>
      <c r="U53" s="643"/>
      <c r="V53" s="643"/>
    </row>
    <row r="54" spans="1:22" ht="38.25" x14ac:dyDescent="0.25">
      <c r="A54" s="65"/>
      <c r="B54" s="65"/>
      <c r="C54" s="46" t="s">
        <v>266</v>
      </c>
      <c r="D54" s="558">
        <f>'GEF funding'!Y151</f>
        <v>197049.14455505408</v>
      </c>
      <c r="E54" s="558">
        <f>'Appendix 2'!Y151</f>
        <v>370283.91709567048</v>
      </c>
      <c r="F54" s="558">
        <f t="shared" si="25"/>
        <v>567333.06165072462</v>
      </c>
      <c r="G54" s="104"/>
      <c r="H54" s="327"/>
      <c r="I54" s="327"/>
      <c r="J54" s="641"/>
      <c r="K54" s="641"/>
      <c r="L54" s="641"/>
      <c r="M54" s="643"/>
      <c r="N54" s="643"/>
      <c r="O54" s="643"/>
      <c r="P54" s="643"/>
      <c r="Q54" s="646"/>
      <c r="R54" s="646"/>
      <c r="S54" s="646"/>
      <c r="T54" s="643"/>
      <c r="U54" s="643"/>
      <c r="V54" s="643"/>
    </row>
    <row r="55" spans="1:22" ht="15" customHeight="1" x14ac:dyDescent="0.25">
      <c r="A55" s="65"/>
      <c r="B55" s="65"/>
      <c r="C55" s="45"/>
      <c r="D55" s="110"/>
      <c r="E55" s="110"/>
      <c r="F55" s="110"/>
      <c r="G55" s="104"/>
      <c r="H55" s="327"/>
      <c r="I55" s="327"/>
      <c r="J55" s="641"/>
      <c r="K55" s="641"/>
      <c r="L55" s="641"/>
      <c r="M55" s="643"/>
      <c r="N55" s="643"/>
      <c r="O55" s="643"/>
      <c r="P55" s="643"/>
      <c r="Q55" s="646"/>
      <c r="R55" s="646"/>
      <c r="S55" s="646"/>
      <c r="T55" s="643"/>
      <c r="U55" s="643"/>
      <c r="V55" s="643"/>
    </row>
    <row r="56" spans="1:22" x14ac:dyDescent="0.25">
      <c r="A56" s="65"/>
      <c r="B56" s="65"/>
      <c r="C56" s="51" t="s">
        <v>28</v>
      </c>
      <c r="D56" s="62">
        <f>D57+D68+D75</f>
        <v>665108.99999999988</v>
      </c>
      <c r="E56" s="62">
        <f>E57+E68+E75</f>
        <v>1026762.4817859122</v>
      </c>
      <c r="F56" s="64">
        <f>F57+F68+F75</f>
        <v>1691871.4817859121</v>
      </c>
      <c r="G56" s="106"/>
      <c r="H56" s="328"/>
      <c r="I56" s="645"/>
      <c r="J56" s="641"/>
      <c r="K56" s="641"/>
      <c r="L56" s="641"/>
      <c r="M56" s="643"/>
      <c r="N56" s="643"/>
      <c r="O56" s="643"/>
      <c r="P56" s="643"/>
      <c r="Q56" s="647" t="b">
        <f>D56='GEF funding'!BB151</f>
        <v>1</v>
      </c>
      <c r="R56" s="647" t="b">
        <f>E56='Appendix 2'!BC151</f>
        <v>1</v>
      </c>
      <c r="S56" s="647" t="b">
        <f>F56='Total Terr ES budget'!BB151</f>
        <v>0</v>
      </c>
      <c r="T56" s="643"/>
      <c r="U56" s="643"/>
      <c r="V56" s="643"/>
    </row>
    <row r="57" spans="1:22" ht="25.5" x14ac:dyDescent="0.25">
      <c r="A57" s="65"/>
      <c r="B57" s="65"/>
      <c r="C57" s="39" t="s">
        <v>72</v>
      </c>
      <c r="D57" s="79">
        <f>D58+D63</f>
        <v>407857.65441083652</v>
      </c>
      <c r="E57" s="79">
        <f>E58+E63</f>
        <v>701440.56004595291</v>
      </c>
      <c r="F57" s="79">
        <f>F58+F63</f>
        <v>1109298.2144567894</v>
      </c>
      <c r="G57" s="104"/>
      <c r="H57" s="327"/>
      <c r="I57" s="645"/>
      <c r="J57" s="641"/>
      <c r="K57" s="641"/>
      <c r="L57" s="641"/>
      <c r="M57" s="643"/>
      <c r="N57" s="643"/>
      <c r="O57" s="643"/>
      <c r="P57" s="643"/>
      <c r="Q57" s="646"/>
      <c r="R57" s="646"/>
      <c r="S57" s="646"/>
      <c r="T57" s="643"/>
      <c r="U57" s="643"/>
      <c r="V57" s="643"/>
    </row>
    <row r="58" spans="1:22" ht="15" customHeight="1" x14ac:dyDescent="0.25">
      <c r="A58" s="65"/>
      <c r="B58" s="65"/>
      <c r="C58" s="22" t="s">
        <v>75</v>
      </c>
      <c r="D58" s="80">
        <f>SUM(D59:D62)</f>
        <v>301746.79347909481</v>
      </c>
      <c r="E58" s="80">
        <f>SUM(E59:E62)</f>
        <v>266503.3345971494</v>
      </c>
      <c r="F58" s="80">
        <f>SUM(F59:F62)</f>
        <v>568250.12807624415</v>
      </c>
      <c r="G58" s="103"/>
      <c r="H58" s="326"/>
      <c r="I58" s="328"/>
      <c r="J58" s="641"/>
      <c r="K58" s="641"/>
      <c r="L58" s="641"/>
      <c r="M58" s="643"/>
      <c r="N58" s="643"/>
      <c r="O58" s="643"/>
      <c r="P58" s="643"/>
      <c r="Q58" s="646"/>
      <c r="R58" s="646"/>
      <c r="S58" s="646"/>
      <c r="T58" s="643"/>
      <c r="U58" s="643"/>
      <c r="V58" s="643"/>
    </row>
    <row r="59" spans="1:22" ht="39" x14ac:dyDescent="0.25">
      <c r="A59" s="65"/>
      <c r="B59" s="65"/>
      <c r="C59" s="44" t="s">
        <v>260</v>
      </c>
      <c r="D59" s="110">
        <f>'GEF funding'!Z151</f>
        <v>67796.708151935833</v>
      </c>
      <c r="E59" s="110">
        <f>'Appendix 2'!Z151</f>
        <v>58882.709699339233</v>
      </c>
      <c r="F59" s="110">
        <f t="shared" ref="F59:F61" si="26">D59+E59</f>
        <v>126679.41785127507</v>
      </c>
      <c r="G59" s="104"/>
      <c r="H59" s="327"/>
      <c r="I59" s="328"/>
      <c r="J59" s="641"/>
      <c r="K59" s="641"/>
      <c r="L59" s="641"/>
      <c r="M59" s="643"/>
      <c r="N59" s="643"/>
      <c r="O59" s="643"/>
      <c r="P59" s="643"/>
      <c r="Q59" s="646"/>
      <c r="R59" s="646"/>
      <c r="S59" s="646"/>
      <c r="T59" s="643"/>
      <c r="U59" s="643"/>
      <c r="V59" s="643"/>
    </row>
    <row r="60" spans="1:22" ht="26.25" x14ac:dyDescent="0.25">
      <c r="A60" s="65"/>
      <c r="B60" s="65"/>
      <c r="C60" s="44" t="s">
        <v>262</v>
      </c>
      <c r="D60" s="110">
        <f>'GEF funding'!AA151</f>
        <v>141074.27437821595</v>
      </c>
      <c r="E60" s="110">
        <f>'Appendix 2'!AA151</f>
        <v>115428.2764216144</v>
      </c>
      <c r="F60" s="110">
        <f t="shared" si="26"/>
        <v>256502.55079983035</v>
      </c>
      <c r="G60" s="104"/>
      <c r="H60" s="327"/>
      <c r="I60" s="328"/>
      <c r="J60" s="641"/>
      <c r="K60" s="641"/>
      <c r="L60" s="641"/>
      <c r="M60" s="643"/>
      <c r="N60" s="643"/>
      <c r="O60" s="643"/>
      <c r="P60" s="643"/>
      <c r="Q60" s="646"/>
      <c r="R60" s="646"/>
      <c r="S60" s="646"/>
      <c r="T60" s="643"/>
      <c r="U60" s="643"/>
      <c r="V60" s="643"/>
    </row>
    <row r="61" spans="1:22" ht="39" x14ac:dyDescent="0.25">
      <c r="A61" s="65"/>
      <c r="B61" s="65"/>
      <c r="C61" s="44" t="s">
        <v>284</v>
      </c>
      <c r="D61" s="110">
        <f>'GEF funding'!AB151</f>
        <v>92875.810948943035</v>
      </c>
      <c r="E61" s="110">
        <f>'Appendix 2'!AB151</f>
        <v>92192.348476195737</v>
      </c>
      <c r="F61" s="110">
        <f t="shared" si="26"/>
        <v>185068.15942513879</v>
      </c>
      <c r="G61" s="104"/>
      <c r="H61" s="327"/>
      <c r="I61" s="328"/>
      <c r="J61" s="641"/>
      <c r="K61" s="641"/>
      <c r="L61" s="641"/>
      <c r="M61" s="643"/>
      <c r="N61" s="643"/>
      <c r="O61" s="643"/>
      <c r="P61" s="643"/>
      <c r="Q61" s="646"/>
      <c r="R61" s="646"/>
      <c r="S61" s="646"/>
      <c r="T61" s="643"/>
      <c r="U61" s="643"/>
      <c r="V61" s="643"/>
    </row>
    <row r="62" spans="1:22" x14ac:dyDescent="0.25">
      <c r="A62" s="65"/>
      <c r="B62" s="65"/>
      <c r="C62" s="44"/>
      <c r="D62" s="110"/>
      <c r="E62" s="110"/>
      <c r="F62" s="110"/>
      <c r="G62" s="104"/>
      <c r="H62" s="327"/>
      <c r="I62" s="328"/>
      <c r="J62" s="641"/>
      <c r="K62" s="641"/>
      <c r="L62" s="641"/>
      <c r="M62" s="643"/>
      <c r="N62" s="643"/>
      <c r="O62" s="643"/>
      <c r="P62" s="643"/>
      <c r="Q62" s="646"/>
      <c r="R62" s="646"/>
      <c r="S62" s="646"/>
      <c r="T62" s="643"/>
      <c r="U62" s="643"/>
      <c r="V62" s="643"/>
    </row>
    <row r="63" spans="1:22" x14ac:dyDescent="0.25">
      <c r="A63" s="65"/>
      <c r="B63" s="65"/>
      <c r="C63" s="22" t="s">
        <v>76</v>
      </c>
      <c r="D63" s="80">
        <f>SUM(D64:D67)</f>
        <v>106110.86093174171</v>
      </c>
      <c r="E63" s="80">
        <f>SUM(E64:E67)</f>
        <v>434937.22544880351</v>
      </c>
      <c r="F63" s="80">
        <f>SUM(F64:F67)</f>
        <v>541048.08638054528</v>
      </c>
      <c r="G63" s="103"/>
      <c r="H63" s="326"/>
      <c r="I63" s="328"/>
      <c r="J63" s="641"/>
      <c r="K63" s="641"/>
      <c r="L63" s="641"/>
      <c r="M63" s="643"/>
      <c r="N63" s="643"/>
      <c r="O63" s="643"/>
      <c r="P63" s="643"/>
      <c r="Q63" s="646"/>
      <c r="R63" s="646"/>
      <c r="S63" s="646"/>
      <c r="T63" s="643"/>
      <c r="U63" s="643"/>
      <c r="V63" s="643"/>
    </row>
    <row r="64" spans="1:22" ht="39" x14ac:dyDescent="0.25">
      <c r="A64" s="65"/>
      <c r="B64" s="65"/>
      <c r="C64" s="44" t="s">
        <v>261</v>
      </c>
      <c r="D64" s="110">
        <f>'GEF funding'!AC151</f>
        <v>8422.8033679917025</v>
      </c>
      <c r="E64" s="110">
        <f>'Appendix 2'!AC151</f>
        <v>43746.623841259934</v>
      </c>
      <c r="F64" s="110">
        <f t="shared" ref="F64:F67" si="27">D64+E64</f>
        <v>52169.427209251633</v>
      </c>
      <c r="G64" s="104"/>
      <c r="H64" s="327"/>
      <c r="I64" s="328"/>
      <c r="J64" s="641"/>
      <c r="K64" s="641"/>
      <c r="L64" s="641"/>
      <c r="M64" s="643"/>
      <c r="N64" s="643"/>
      <c r="O64" s="643"/>
      <c r="P64" s="643"/>
      <c r="Q64" s="646"/>
      <c r="R64" s="646"/>
      <c r="S64" s="646"/>
      <c r="T64" s="643"/>
      <c r="U64" s="643"/>
      <c r="V64" s="643"/>
    </row>
    <row r="65" spans="1:22" ht="26.25" x14ac:dyDescent="0.25">
      <c r="A65" s="65"/>
      <c r="B65" s="65"/>
      <c r="C65" s="44" t="s">
        <v>263</v>
      </c>
      <c r="D65" s="110">
        <f>'GEF funding'!AD151</f>
        <v>26813.047985466743</v>
      </c>
      <c r="E65" s="110">
        <f>'Appendix 2'!AD151</f>
        <v>121296.08951282551</v>
      </c>
      <c r="F65" s="110">
        <f t="shared" si="27"/>
        <v>148109.13749829226</v>
      </c>
      <c r="G65" s="104"/>
      <c r="H65" s="327"/>
      <c r="I65" s="328"/>
      <c r="J65" s="641"/>
      <c r="K65" s="641"/>
      <c r="L65" s="641"/>
      <c r="M65" s="643"/>
      <c r="N65" s="643"/>
      <c r="O65" s="643"/>
      <c r="P65" s="643"/>
      <c r="Q65" s="646"/>
      <c r="R65" s="646"/>
      <c r="S65" s="646"/>
      <c r="T65" s="643"/>
      <c r="U65" s="643"/>
      <c r="V65" s="643"/>
    </row>
    <row r="66" spans="1:22" ht="39" x14ac:dyDescent="0.25">
      <c r="A66" s="65"/>
      <c r="B66" s="65"/>
      <c r="C66" s="44" t="s">
        <v>278</v>
      </c>
      <c r="D66" s="110">
        <f>'GEF funding'!AE151</f>
        <v>70875.009578283265</v>
      </c>
      <c r="E66" s="110">
        <f>'Appendix 2'!AE151</f>
        <v>269894.51209471805</v>
      </c>
      <c r="F66" s="110">
        <f t="shared" si="27"/>
        <v>340769.52167300135</v>
      </c>
      <c r="G66" s="104"/>
      <c r="H66" s="327"/>
      <c r="I66" s="328"/>
      <c r="J66" s="641"/>
      <c r="K66" s="641"/>
      <c r="L66" s="641"/>
      <c r="M66" s="643"/>
      <c r="N66" s="643"/>
      <c r="O66" s="643"/>
      <c r="P66" s="643"/>
      <c r="Q66" s="646"/>
      <c r="R66" s="646"/>
      <c r="S66" s="646"/>
      <c r="T66" s="643"/>
      <c r="U66" s="643"/>
      <c r="V66" s="643"/>
    </row>
    <row r="67" spans="1:22" x14ac:dyDescent="0.25">
      <c r="A67" s="65"/>
      <c r="B67" s="65"/>
      <c r="C67" s="44"/>
      <c r="D67" s="110"/>
      <c r="E67" s="110"/>
      <c r="F67" s="110">
        <f t="shared" si="27"/>
        <v>0</v>
      </c>
      <c r="G67" s="104"/>
      <c r="H67" s="327"/>
      <c r="I67" s="328"/>
      <c r="J67" s="641"/>
      <c r="K67" s="641"/>
      <c r="L67" s="641"/>
      <c r="M67" s="643"/>
      <c r="N67" s="643"/>
      <c r="O67" s="643"/>
      <c r="P67" s="643"/>
      <c r="Q67" s="646"/>
      <c r="R67" s="646"/>
      <c r="S67" s="646"/>
      <c r="T67" s="643"/>
      <c r="U67" s="643"/>
      <c r="V67" s="643"/>
    </row>
    <row r="68" spans="1:22" x14ac:dyDescent="0.25">
      <c r="A68" s="65"/>
      <c r="B68" s="65"/>
      <c r="C68" s="6" t="s">
        <v>73</v>
      </c>
      <c r="D68" s="79">
        <f>D69+D72</f>
        <v>190527.37884337897</v>
      </c>
      <c r="E68" s="79">
        <f>E69+E72</f>
        <v>210296.96536367209</v>
      </c>
      <c r="F68" s="79">
        <f>F69+F72</f>
        <v>400824.34420705109</v>
      </c>
      <c r="G68" s="104"/>
      <c r="H68" s="327"/>
      <c r="I68" s="328"/>
      <c r="J68" s="641"/>
      <c r="K68" s="641"/>
      <c r="L68" s="641"/>
      <c r="M68" s="643"/>
      <c r="N68" s="643"/>
      <c r="O68" s="643"/>
      <c r="P68" s="643"/>
      <c r="Q68" s="646"/>
      <c r="R68" s="646"/>
      <c r="S68" s="646"/>
      <c r="T68" s="643"/>
      <c r="U68" s="643"/>
      <c r="V68" s="643"/>
    </row>
    <row r="69" spans="1:22" ht="25.5" x14ac:dyDescent="0.25">
      <c r="A69" s="65"/>
      <c r="B69" s="65"/>
      <c r="C69" s="22" t="s">
        <v>264</v>
      </c>
      <c r="D69" s="80">
        <f>SUM(D70:D71)</f>
        <v>145085.39441860811</v>
      </c>
      <c r="E69" s="80">
        <f>SUM(E70:E71)</f>
        <v>146849.57764758056</v>
      </c>
      <c r="F69" s="80">
        <f>SUM(F70:F71)</f>
        <v>291934.9720661887</v>
      </c>
      <c r="G69" s="103"/>
      <c r="H69" s="326"/>
      <c r="I69" s="327"/>
      <c r="J69" s="641"/>
      <c r="K69" s="641"/>
      <c r="L69" s="641"/>
      <c r="M69" s="643"/>
      <c r="N69" s="643"/>
      <c r="O69" s="643"/>
      <c r="P69" s="643"/>
      <c r="Q69" s="646"/>
      <c r="R69" s="646"/>
      <c r="S69" s="646"/>
      <c r="T69" s="643"/>
      <c r="U69" s="643"/>
      <c r="V69" s="643"/>
    </row>
    <row r="70" spans="1:22" ht="51.75" x14ac:dyDescent="0.25">
      <c r="A70" s="65"/>
      <c r="B70" s="65"/>
      <c r="C70" s="44" t="s">
        <v>285</v>
      </c>
      <c r="D70" s="110">
        <f>'GEF funding'!AF151</f>
        <v>145085.39441860811</v>
      </c>
      <c r="E70" s="110">
        <f>'Appendix 2'!AF151</f>
        <v>146849.57764758056</v>
      </c>
      <c r="F70" s="110">
        <f t="shared" ref="F70" si="28">D70+E70</f>
        <v>291934.9720661887</v>
      </c>
      <c r="G70" s="104"/>
      <c r="H70" s="327"/>
      <c r="I70" s="327"/>
      <c r="J70" s="641"/>
      <c r="K70" s="641"/>
      <c r="L70" s="641"/>
      <c r="M70" s="643"/>
      <c r="N70" s="643"/>
      <c r="O70" s="643"/>
      <c r="P70" s="643"/>
      <c r="Q70" s="646"/>
      <c r="R70" s="646"/>
      <c r="S70" s="646"/>
      <c r="T70" s="643"/>
      <c r="U70" s="643"/>
      <c r="V70" s="643"/>
    </row>
    <row r="71" spans="1:22" ht="15" customHeight="1" x14ac:dyDescent="0.25">
      <c r="A71" s="65"/>
      <c r="B71" s="65"/>
      <c r="C71" s="42"/>
      <c r="D71" s="110"/>
      <c r="E71" s="110"/>
      <c r="F71" s="110"/>
      <c r="G71" s="104"/>
      <c r="H71" s="327"/>
      <c r="I71" s="327"/>
      <c r="J71" s="641"/>
      <c r="K71" s="641"/>
      <c r="L71" s="641"/>
      <c r="M71" s="643"/>
      <c r="N71" s="643"/>
      <c r="O71" s="643"/>
      <c r="P71" s="643"/>
      <c r="Q71" s="646"/>
      <c r="R71" s="646"/>
      <c r="S71" s="646"/>
      <c r="T71" s="643"/>
      <c r="U71" s="643"/>
      <c r="V71" s="643"/>
    </row>
    <row r="72" spans="1:22" ht="15" customHeight="1" x14ac:dyDescent="0.25">
      <c r="A72" s="65"/>
      <c r="B72" s="65"/>
      <c r="C72" s="22" t="s">
        <v>77</v>
      </c>
      <c r="D72" s="80">
        <f>SUM(D73:D74)</f>
        <v>45441.984424770882</v>
      </c>
      <c r="E72" s="80">
        <f>SUM(E73:E74)</f>
        <v>63447.387716091529</v>
      </c>
      <c r="F72" s="80">
        <f>SUM(F73:F74)</f>
        <v>108889.37214086241</v>
      </c>
      <c r="G72" s="103"/>
      <c r="H72" s="326"/>
      <c r="I72" s="327"/>
      <c r="J72" s="641"/>
      <c r="K72" s="641"/>
      <c r="L72" s="641"/>
      <c r="M72" s="643"/>
      <c r="N72" s="643"/>
      <c r="O72" s="643"/>
      <c r="P72" s="643"/>
      <c r="Q72" s="646"/>
      <c r="R72" s="646"/>
      <c r="S72" s="646"/>
      <c r="T72" s="643"/>
      <c r="U72" s="643"/>
      <c r="V72" s="643"/>
    </row>
    <row r="73" spans="1:22" ht="38.25" x14ac:dyDescent="0.25">
      <c r="A73" s="65"/>
      <c r="B73" s="65"/>
      <c r="C73" s="42" t="s">
        <v>286</v>
      </c>
      <c r="D73" s="110">
        <f>'GEF funding'!AG151</f>
        <v>45441.984424770882</v>
      </c>
      <c r="E73" s="110">
        <f>'Appendix 2'!AG151</f>
        <v>63447.387716091529</v>
      </c>
      <c r="F73" s="110">
        <f t="shared" ref="F73" si="29">D73+E73</f>
        <v>108889.37214086241</v>
      </c>
      <c r="G73" s="104"/>
      <c r="H73" s="327"/>
      <c r="I73" s="327"/>
      <c r="J73" s="641"/>
      <c r="K73" s="641"/>
      <c r="L73" s="641"/>
      <c r="M73" s="643"/>
      <c r="N73" s="643"/>
      <c r="O73" s="643"/>
      <c r="P73" s="643"/>
      <c r="Q73" s="646"/>
      <c r="R73" s="646"/>
      <c r="S73" s="646"/>
      <c r="T73" s="643"/>
      <c r="U73" s="643"/>
      <c r="V73" s="643"/>
    </row>
    <row r="74" spans="1:22" ht="15" customHeight="1" x14ac:dyDescent="0.25">
      <c r="A74" s="65"/>
      <c r="B74" s="65"/>
      <c r="C74" s="42"/>
      <c r="D74" s="110"/>
      <c r="E74" s="110"/>
      <c r="F74" s="110"/>
      <c r="G74" s="104"/>
      <c r="H74" s="327"/>
      <c r="I74" s="327"/>
      <c r="J74" s="641"/>
      <c r="K74" s="641"/>
      <c r="L74" s="641"/>
      <c r="M74" s="643"/>
      <c r="N74" s="643"/>
      <c r="O74" s="643"/>
      <c r="P74" s="643"/>
      <c r="Q74" s="646"/>
      <c r="R74" s="646"/>
      <c r="S74" s="646"/>
      <c r="T74" s="643"/>
      <c r="U74" s="643"/>
      <c r="V74" s="643"/>
    </row>
    <row r="75" spans="1:22" x14ac:dyDescent="0.25">
      <c r="A75" s="65"/>
      <c r="B75" s="65"/>
      <c r="C75" s="6" t="s">
        <v>74</v>
      </c>
      <c r="D75" s="79">
        <f>D76</f>
        <v>66723.966745784433</v>
      </c>
      <c r="E75" s="79">
        <f t="shared" ref="E75:F75" si="30">E76</f>
        <v>115024.95637628713</v>
      </c>
      <c r="F75" s="79">
        <f t="shared" si="30"/>
        <v>181748.92312207157</v>
      </c>
      <c r="G75" s="104"/>
      <c r="H75" s="327"/>
      <c r="I75" s="327"/>
      <c r="J75" s="641"/>
      <c r="K75" s="641"/>
      <c r="L75" s="641"/>
      <c r="M75" s="643"/>
      <c r="N75" s="643"/>
      <c r="O75" s="643"/>
      <c r="P75" s="643"/>
      <c r="Q75" s="646"/>
      <c r="R75" s="646"/>
      <c r="S75" s="646"/>
      <c r="T75" s="643"/>
      <c r="U75" s="643"/>
      <c r="V75" s="643"/>
    </row>
    <row r="76" spans="1:22" ht="25.5" customHeight="1" x14ac:dyDescent="0.25">
      <c r="A76" s="65"/>
      <c r="B76" s="65"/>
      <c r="C76" s="21" t="s">
        <v>48</v>
      </c>
      <c r="D76" s="80">
        <f>SUM(D77:D80)</f>
        <v>66723.966745784433</v>
      </c>
      <c r="E76" s="80">
        <f>SUM(E77:E80)</f>
        <v>115024.95637628713</v>
      </c>
      <c r="F76" s="80">
        <f>SUM(F77:F80)</f>
        <v>181748.92312207157</v>
      </c>
      <c r="G76" s="103"/>
      <c r="H76" s="326"/>
      <c r="I76" s="327"/>
      <c r="J76" s="641"/>
      <c r="K76" s="641"/>
      <c r="L76" s="641"/>
      <c r="M76" s="643"/>
      <c r="N76" s="643"/>
      <c r="O76" s="643"/>
      <c r="P76" s="643"/>
      <c r="Q76" s="646"/>
      <c r="R76" s="646"/>
      <c r="S76" s="646"/>
      <c r="T76" s="643"/>
      <c r="U76" s="643"/>
      <c r="V76" s="643"/>
    </row>
    <row r="77" spans="1:22" ht="26.25" x14ac:dyDescent="0.25">
      <c r="A77" s="65"/>
      <c r="B77" s="65" t="s">
        <v>87</v>
      </c>
      <c r="C77" s="44" t="s">
        <v>279</v>
      </c>
      <c r="D77" s="110">
        <f>'GEF funding'!AH151</f>
        <v>24047.515153240154</v>
      </c>
      <c r="E77" s="110">
        <f>'Appendix 2'!AH151</f>
        <v>42405.343916939783</v>
      </c>
      <c r="F77" s="110">
        <f>D77+E77</f>
        <v>66452.85907017994</v>
      </c>
      <c r="G77" s="104"/>
      <c r="H77" s="327"/>
      <c r="I77" s="643"/>
      <c r="J77" s="641"/>
      <c r="K77" s="641"/>
      <c r="L77" s="641"/>
      <c r="M77" s="643"/>
      <c r="N77" s="643"/>
      <c r="O77" s="643"/>
      <c r="P77" s="643"/>
      <c r="Q77" s="646"/>
      <c r="R77" s="646"/>
      <c r="S77" s="646"/>
      <c r="T77" s="643"/>
      <c r="U77" s="643"/>
      <c r="V77" s="643"/>
    </row>
    <row r="78" spans="1:22" ht="26.25" x14ac:dyDescent="0.25">
      <c r="A78" s="65"/>
      <c r="B78" s="65"/>
      <c r="C78" s="44" t="s">
        <v>273</v>
      </c>
      <c r="D78" s="110">
        <f>'GEF funding'!AI151</f>
        <v>8422.8033679917025</v>
      </c>
      <c r="E78" s="110">
        <f>'Appendix 2'!AI151</f>
        <v>16876.830149797494</v>
      </c>
      <c r="F78" s="110">
        <f>D78+E78</f>
        <v>25299.633517789196</v>
      </c>
      <c r="G78" s="104"/>
      <c r="H78" s="327"/>
      <c r="I78" s="327"/>
      <c r="J78" s="641"/>
      <c r="K78" s="641"/>
      <c r="L78" s="641"/>
      <c r="M78" s="643"/>
      <c r="N78" s="643"/>
      <c r="O78" s="643"/>
      <c r="P78" s="643"/>
      <c r="Q78" s="646"/>
      <c r="R78" s="646"/>
      <c r="S78" s="646"/>
      <c r="T78" s="643"/>
      <c r="U78" s="643"/>
      <c r="V78" s="643"/>
    </row>
    <row r="79" spans="1:22" ht="26.25" x14ac:dyDescent="0.25">
      <c r="A79" s="65"/>
      <c r="B79" s="65"/>
      <c r="C79" s="44" t="s">
        <v>272</v>
      </c>
      <c r="D79" s="110">
        <f>'GEF funding'!AJ151</f>
        <v>34253.648224552577</v>
      </c>
      <c r="E79" s="110">
        <f>'Appendix 2'!AJ151</f>
        <v>55742.782309549853</v>
      </c>
      <c r="F79" s="110">
        <f t="shared" ref="F79:F80" si="31">D79+E79</f>
        <v>89996.43053410243</v>
      </c>
      <c r="G79" s="104"/>
      <c r="H79" s="327"/>
      <c r="I79" s="327"/>
      <c r="J79" s="641"/>
      <c r="K79" s="641"/>
      <c r="L79" s="641"/>
      <c r="M79" s="643"/>
      <c r="N79" s="643"/>
      <c r="O79" s="643"/>
      <c r="P79" s="643"/>
      <c r="Q79" s="646"/>
      <c r="R79" s="646"/>
      <c r="S79" s="646"/>
      <c r="T79" s="643"/>
      <c r="U79" s="643"/>
      <c r="V79" s="643"/>
    </row>
    <row r="80" spans="1:22" x14ac:dyDescent="0.25">
      <c r="A80" s="65"/>
      <c r="B80" s="65"/>
      <c r="C80" s="42"/>
      <c r="D80" s="110"/>
      <c r="E80" s="110"/>
      <c r="F80" s="110">
        <f t="shared" si="31"/>
        <v>0</v>
      </c>
      <c r="G80" s="104"/>
      <c r="H80" s="327"/>
      <c r="I80" s="327"/>
      <c r="J80" s="641"/>
      <c r="K80" s="641"/>
      <c r="L80" s="641"/>
      <c r="M80" s="643"/>
      <c r="N80" s="643"/>
      <c r="O80" s="643"/>
      <c r="P80" s="643"/>
      <c r="Q80" s="646"/>
      <c r="R80" s="646"/>
      <c r="S80" s="646"/>
      <c r="T80" s="643"/>
      <c r="U80" s="643"/>
      <c r="V80" s="643"/>
    </row>
    <row r="81" spans="1:22" ht="31.5" customHeight="1" x14ac:dyDescent="0.25">
      <c r="A81" s="65"/>
      <c r="B81" s="65"/>
      <c r="C81" s="329" t="s">
        <v>217</v>
      </c>
      <c r="D81" s="63">
        <f>D82+D89</f>
        <v>300016.92361478921</v>
      </c>
      <c r="E81" s="63">
        <f>E82+E89</f>
        <v>728026.54175399942</v>
      </c>
      <c r="F81" s="63">
        <f>F82+F89</f>
        <v>1028043.4653687886</v>
      </c>
      <c r="G81" s="78"/>
      <c r="H81" s="648"/>
      <c r="I81" s="648"/>
      <c r="J81" s="641"/>
      <c r="K81" s="641"/>
      <c r="L81" s="641"/>
      <c r="M81" s="643"/>
      <c r="N81" s="643"/>
      <c r="O81" s="643"/>
      <c r="P81" s="643"/>
      <c r="Q81" s="647" t="b">
        <f>D81='GEF funding'!BC151</f>
        <v>1</v>
      </c>
      <c r="R81" s="647" t="b">
        <f>E81='Appendix 2'!BD151</f>
        <v>1</v>
      </c>
      <c r="S81" s="647" t="b">
        <f>F81='Total Terr ES budget'!BC151</f>
        <v>0</v>
      </c>
      <c r="T81" s="643"/>
      <c r="U81" s="643"/>
      <c r="V81" s="643"/>
    </row>
    <row r="82" spans="1:22" x14ac:dyDescent="0.25">
      <c r="A82" s="65"/>
      <c r="B82" s="65"/>
      <c r="C82" s="6" t="s">
        <v>78</v>
      </c>
      <c r="D82" s="79">
        <f>D83</f>
        <v>107397.24547260134</v>
      </c>
      <c r="E82" s="79">
        <f t="shared" ref="E82:F82" si="32">E83</f>
        <v>407106.57226688002</v>
      </c>
      <c r="F82" s="79">
        <f t="shared" si="32"/>
        <v>514503.81773948134</v>
      </c>
      <c r="G82" s="104"/>
      <c r="H82" s="327"/>
      <c r="I82" s="645"/>
      <c r="J82" s="641"/>
      <c r="K82" s="641"/>
      <c r="L82" s="641"/>
      <c r="M82" s="643"/>
      <c r="N82" s="643"/>
      <c r="O82" s="643"/>
      <c r="P82" s="643"/>
      <c r="Q82" s="646"/>
      <c r="R82" s="646"/>
      <c r="S82" s="646"/>
      <c r="T82" s="643"/>
      <c r="U82" s="643"/>
      <c r="V82" s="643"/>
    </row>
    <row r="83" spans="1:22" ht="25.5" customHeight="1" x14ac:dyDescent="0.25">
      <c r="A83" s="65"/>
      <c r="B83" s="65"/>
      <c r="C83" s="22" t="s">
        <v>79</v>
      </c>
      <c r="D83" s="80">
        <f>SUM(D84:D88)</f>
        <v>107397.24547260134</v>
      </c>
      <c r="E83" s="80">
        <f>SUM(E84:E88)</f>
        <v>407106.57226688002</v>
      </c>
      <c r="F83" s="80">
        <f>SUM(F84:F88)</f>
        <v>514503.81773948134</v>
      </c>
      <c r="G83" s="103"/>
      <c r="H83" s="326"/>
      <c r="I83" s="327"/>
      <c r="J83" s="641"/>
      <c r="K83" s="641"/>
      <c r="L83" s="641"/>
      <c r="M83" s="643"/>
      <c r="N83" s="643"/>
      <c r="O83" s="643"/>
      <c r="P83" s="643"/>
      <c r="Q83" s="646"/>
      <c r="R83" s="646"/>
      <c r="S83" s="646"/>
      <c r="T83" s="643"/>
      <c r="U83" s="643"/>
      <c r="V83" s="643"/>
    </row>
    <row r="84" spans="1:22" ht="39" x14ac:dyDescent="0.25">
      <c r="A84" s="65"/>
      <c r="B84" s="65"/>
      <c r="C84" s="44" t="s">
        <v>274</v>
      </c>
      <c r="D84" s="110">
        <f>'GEF funding'!AK151</f>
        <v>10500</v>
      </c>
      <c r="E84" s="110">
        <f>'Appendix 2'!AK151</f>
        <v>42236.238473297635</v>
      </c>
      <c r="F84" s="110">
        <f t="shared" ref="F84:F87" si="33">D84+E84</f>
        <v>52736.238473297635</v>
      </c>
      <c r="G84" s="104"/>
      <c r="H84" s="327"/>
      <c r="I84" s="327"/>
      <c r="J84" s="641"/>
      <c r="K84" s="641"/>
      <c r="L84" s="641"/>
      <c r="M84" s="643"/>
      <c r="N84" s="643"/>
      <c r="O84" s="643"/>
      <c r="P84" s="643"/>
      <c r="Q84" s="646"/>
      <c r="R84" s="646"/>
      <c r="S84" s="646"/>
      <c r="T84" s="643"/>
      <c r="U84" s="643"/>
      <c r="V84" s="643"/>
    </row>
    <row r="85" spans="1:22" ht="39" x14ac:dyDescent="0.25">
      <c r="A85" s="65"/>
      <c r="B85" s="65"/>
      <c r="C85" s="44" t="s">
        <v>268</v>
      </c>
      <c r="D85" s="110">
        <f>'GEF funding'!AL151</f>
        <v>10500</v>
      </c>
      <c r="E85" s="110">
        <f>'Appendix 2'!AL151</f>
        <v>105755.97077737428</v>
      </c>
      <c r="F85" s="110">
        <f t="shared" si="33"/>
        <v>116255.97077737428</v>
      </c>
      <c r="G85" s="104"/>
      <c r="H85" s="327"/>
      <c r="I85" s="327"/>
      <c r="J85" s="641"/>
      <c r="K85" s="641"/>
      <c r="L85" s="641"/>
      <c r="M85" s="643"/>
      <c r="N85" s="643"/>
      <c r="O85" s="643"/>
      <c r="P85" s="643"/>
      <c r="Q85" s="646"/>
      <c r="R85" s="646"/>
      <c r="S85" s="646"/>
      <c r="T85" s="643"/>
      <c r="U85" s="643"/>
      <c r="V85" s="643"/>
    </row>
    <row r="86" spans="1:22" ht="25.5" x14ac:dyDescent="0.25">
      <c r="A86" s="65"/>
      <c r="B86" s="65"/>
      <c r="C86" s="46" t="s">
        <v>267</v>
      </c>
      <c r="D86" s="110">
        <f>'GEF funding'!AM151</f>
        <v>6160.1140761865954</v>
      </c>
      <c r="E86" s="110">
        <f>'Appendix 2'!AM151</f>
        <v>100405.54882866718</v>
      </c>
      <c r="F86" s="110">
        <f t="shared" si="33"/>
        <v>106565.66290485377</v>
      </c>
      <c r="G86" s="104"/>
      <c r="H86" s="327"/>
      <c r="I86" s="327"/>
      <c r="J86" s="641"/>
      <c r="K86" s="641"/>
      <c r="L86" s="641"/>
      <c r="M86" s="643"/>
      <c r="N86" s="643"/>
      <c r="O86" s="643"/>
      <c r="P86" s="643"/>
      <c r="Q86" s="646"/>
      <c r="R86" s="646"/>
      <c r="S86" s="646"/>
      <c r="T86" s="643"/>
      <c r="U86" s="643"/>
      <c r="V86" s="643"/>
    </row>
    <row r="87" spans="1:22" ht="64.5" x14ac:dyDescent="0.25">
      <c r="A87" s="65"/>
      <c r="B87" s="65"/>
      <c r="C87" s="44" t="s">
        <v>280</v>
      </c>
      <c r="D87" s="110">
        <f>'GEF funding'!AN151</f>
        <v>80237.131396414741</v>
      </c>
      <c r="E87" s="110">
        <f>'Appendix 2'!AN151</f>
        <v>158708.81418754093</v>
      </c>
      <c r="F87" s="110">
        <f t="shared" si="33"/>
        <v>238945.94558395568</v>
      </c>
      <c r="G87" s="104"/>
      <c r="H87" s="327"/>
      <c r="I87" s="327"/>
      <c r="J87" s="641"/>
      <c r="K87" s="641"/>
      <c r="L87" s="641"/>
      <c r="M87" s="643"/>
      <c r="N87" s="643"/>
      <c r="O87" s="643"/>
      <c r="P87" s="643"/>
      <c r="Q87" s="646"/>
      <c r="R87" s="646"/>
      <c r="S87" s="646"/>
      <c r="T87" s="643"/>
      <c r="U87" s="643"/>
      <c r="V87" s="643"/>
    </row>
    <row r="88" spans="1:22" x14ac:dyDescent="0.25">
      <c r="A88" s="65"/>
      <c r="B88" s="65"/>
      <c r="C88" s="44"/>
      <c r="D88" s="110"/>
      <c r="E88" s="110"/>
      <c r="F88" s="110"/>
      <c r="G88" s="104"/>
      <c r="H88" s="327"/>
      <c r="I88" s="327"/>
      <c r="J88" s="641"/>
      <c r="K88" s="641"/>
      <c r="L88" s="641"/>
      <c r="M88" s="643"/>
      <c r="N88" s="643"/>
      <c r="O88" s="643"/>
      <c r="P88" s="643"/>
      <c r="Q88" s="646"/>
      <c r="R88" s="646"/>
      <c r="S88" s="646"/>
      <c r="T88" s="643"/>
      <c r="U88" s="643"/>
      <c r="V88" s="643"/>
    </row>
    <row r="89" spans="1:22" ht="15.75" customHeight="1" x14ac:dyDescent="0.25">
      <c r="A89" s="65"/>
      <c r="B89" s="65"/>
      <c r="C89" s="6" t="s">
        <v>80</v>
      </c>
      <c r="D89" s="79">
        <f>D90+D93</f>
        <v>192619.67814218788</v>
      </c>
      <c r="E89" s="79">
        <f>E90+E93</f>
        <v>320919.96948711947</v>
      </c>
      <c r="F89" s="79">
        <f>F90+F93</f>
        <v>513539.64762930723</v>
      </c>
      <c r="G89" s="104"/>
      <c r="H89" s="327"/>
      <c r="I89" s="327"/>
      <c r="J89" s="641"/>
      <c r="K89" s="641"/>
      <c r="L89" s="641"/>
      <c r="M89" s="643"/>
      <c r="N89" s="643"/>
      <c r="O89" s="643"/>
      <c r="P89" s="643"/>
      <c r="Q89" s="646"/>
      <c r="R89" s="646"/>
      <c r="S89" s="646"/>
      <c r="T89" s="643"/>
      <c r="U89" s="643"/>
      <c r="V89" s="643"/>
    </row>
    <row r="90" spans="1:22" x14ac:dyDescent="0.25">
      <c r="A90" s="65"/>
      <c r="B90" s="65"/>
      <c r="C90" s="22" t="s">
        <v>49</v>
      </c>
      <c r="D90" s="80">
        <f>SUM(D91:D92)</f>
        <v>34650</v>
      </c>
      <c r="E90" s="80">
        <f>SUM(E91:E92)</f>
        <v>61116.283765207947</v>
      </c>
      <c r="F90" s="80">
        <f>SUM(F91:F92)</f>
        <v>95766.283765207947</v>
      </c>
      <c r="G90" s="103"/>
      <c r="H90" s="326"/>
      <c r="I90" s="328"/>
      <c r="J90" s="641"/>
      <c r="K90" s="641"/>
      <c r="L90" s="641"/>
      <c r="M90" s="643"/>
      <c r="N90" s="643"/>
      <c r="O90" s="643"/>
      <c r="P90" s="643"/>
      <c r="Q90" s="646"/>
      <c r="R90" s="646"/>
      <c r="S90" s="646"/>
      <c r="T90" s="643"/>
      <c r="U90" s="643"/>
      <c r="V90" s="643"/>
    </row>
    <row r="91" spans="1:22" ht="25.5" x14ac:dyDescent="0.25">
      <c r="A91" s="65"/>
      <c r="B91" s="65"/>
      <c r="C91" s="46" t="s">
        <v>269</v>
      </c>
      <c r="D91" s="110">
        <f>'GEF funding'!AO151</f>
        <v>34650</v>
      </c>
      <c r="E91" s="110">
        <f>'Appendix 2'!AO151</f>
        <v>61116.283765207947</v>
      </c>
      <c r="F91" s="110">
        <f t="shared" ref="F91:F92" si="34">D91+E91</f>
        <v>95766.283765207947</v>
      </c>
      <c r="G91" s="104"/>
      <c r="H91" s="327"/>
      <c r="I91" s="328"/>
      <c r="J91" s="641"/>
      <c r="K91" s="641"/>
      <c r="L91" s="641"/>
      <c r="M91" s="643"/>
      <c r="N91" s="643"/>
      <c r="O91" s="643"/>
      <c r="P91" s="643"/>
      <c r="Q91" s="646"/>
      <c r="R91" s="646"/>
      <c r="S91" s="646"/>
      <c r="T91" s="643"/>
      <c r="U91" s="643"/>
      <c r="V91" s="643"/>
    </row>
    <row r="92" spans="1:22" x14ac:dyDescent="0.25">
      <c r="A92" s="65"/>
      <c r="B92" s="65"/>
      <c r="C92" s="46"/>
      <c r="D92" s="110"/>
      <c r="E92" s="110"/>
      <c r="F92" s="110">
        <f t="shared" si="34"/>
        <v>0</v>
      </c>
      <c r="G92" s="104"/>
      <c r="H92" s="327"/>
      <c r="I92" s="328"/>
      <c r="J92" s="641"/>
      <c r="K92" s="641"/>
      <c r="L92" s="641"/>
      <c r="M92" s="643"/>
      <c r="N92" s="643"/>
      <c r="O92" s="643"/>
      <c r="P92" s="643"/>
      <c r="Q92" s="646"/>
      <c r="R92" s="646"/>
      <c r="S92" s="646"/>
      <c r="T92" s="643"/>
      <c r="U92" s="643"/>
      <c r="V92" s="643"/>
    </row>
    <row r="93" spans="1:22" x14ac:dyDescent="0.25">
      <c r="A93" s="65"/>
      <c r="B93" s="65"/>
      <c r="C93" s="22" t="s">
        <v>50</v>
      </c>
      <c r="D93" s="80">
        <f>SUM(D94:D96)</f>
        <v>157969.67814218788</v>
      </c>
      <c r="E93" s="80">
        <f>SUM(E94:E96)</f>
        <v>259803.68572191149</v>
      </c>
      <c r="F93" s="80">
        <f>SUM(F94:F96)</f>
        <v>417773.36386409932</v>
      </c>
      <c r="G93" s="103" t="s">
        <v>83</v>
      </c>
      <c r="H93" s="326"/>
      <c r="I93" s="328"/>
      <c r="J93" s="641"/>
      <c r="K93" s="641"/>
      <c r="L93" s="641"/>
      <c r="M93" s="643"/>
      <c r="N93" s="643"/>
      <c r="O93" s="643"/>
      <c r="P93" s="643"/>
      <c r="Q93" s="646"/>
      <c r="R93" s="646"/>
      <c r="S93" s="646"/>
      <c r="T93" s="643"/>
      <c r="U93" s="643"/>
      <c r="V93" s="643"/>
    </row>
    <row r="94" spans="1:22" ht="51" x14ac:dyDescent="0.25">
      <c r="A94" s="65"/>
      <c r="B94" s="65"/>
      <c r="C94" s="46" t="s">
        <v>270</v>
      </c>
      <c r="D94" s="110">
        <f>'GEF funding'!AP151</f>
        <v>147469.67814218788</v>
      </c>
      <c r="E94" s="110">
        <f>'Appendix 2'!AP151</f>
        <v>218150.19708626592</v>
      </c>
      <c r="F94" s="110">
        <f t="shared" ref="F94:F96" si="35">D94+E94</f>
        <v>365619.87522845378</v>
      </c>
      <c r="G94" s="104"/>
      <c r="H94" s="327"/>
      <c r="I94" s="328"/>
      <c r="J94" s="641"/>
      <c r="K94" s="641"/>
      <c r="L94" s="641"/>
      <c r="M94" s="643"/>
      <c r="N94" s="643"/>
      <c r="O94" s="643"/>
      <c r="P94" s="643"/>
      <c r="Q94" s="646"/>
      <c r="R94" s="646"/>
      <c r="S94" s="646"/>
      <c r="T94" s="643"/>
      <c r="U94" s="643"/>
      <c r="V94" s="643"/>
    </row>
    <row r="95" spans="1:22" ht="51" x14ac:dyDescent="0.25">
      <c r="A95" s="65"/>
      <c r="B95" s="65"/>
      <c r="C95" s="46" t="s">
        <v>271</v>
      </c>
      <c r="D95" s="110">
        <f>'GEF funding'!AQ151</f>
        <v>10500</v>
      </c>
      <c r="E95" s="110">
        <f>'Appendix 2'!AQ151</f>
        <v>41653.488635645554</v>
      </c>
      <c r="F95" s="110">
        <f t="shared" si="35"/>
        <v>52153.488635645554</v>
      </c>
      <c r="G95" s="104"/>
      <c r="H95" s="327"/>
      <c r="I95" s="328"/>
      <c r="J95" s="641"/>
      <c r="K95" s="641"/>
      <c r="L95" s="641"/>
      <c r="M95" s="643"/>
      <c r="N95" s="643"/>
      <c r="O95" s="643"/>
      <c r="P95" s="643"/>
      <c r="Q95" s="646"/>
      <c r="R95" s="646"/>
      <c r="S95" s="646"/>
      <c r="T95" s="643"/>
      <c r="U95" s="643"/>
      <c r="V95" s="643"/>
    </row>
    <row r="96" spans="1:22" ht="15.75" thickBot="1" x14ac:dyDescent="0.3">
      <c r="A96" s="65"/>
      <c r="B96" s="65"/>
      <c r="C96" s="44"/>
      <c r="D96" s="110"/>
      <c r="E96" s="110"/>
      <c r="F96" s="110">
        <f t="shared" si="35"/>
        <v>0</v>
      </c>
      <c r="G96" s="104"/>
      <c r="H96" s="327"/>
      <c r="I96" s="328"/>
      <c r="J96" s="641"/>
      <c r="K96" s="641"/>
      <c r="L96" s="641"/>
      <c r="M96" s="643"/>
      <c r="N96" s="643"/>
      <c r="O96" s="643"/>
      <c r="P96" s="643"/>
      <c r="Q96" s="646"/>
      <c r="R96" s="646"/>
      <c r="S96" s="646"/>
      <c r="T96" s="643"/>
      <c r="U96" s="643"/>
      <c r="V96" s="643"/>
    </row>
    <row r="97" spans="1:22" ht="15.75" thickBot="1" x14ac:dyDescent="0.3">
      <c r="A97" s="65"/>
      <c r="B97" s="65"/>
      <c r="C97" s="82" t="s">
        <v>84</v>
      </c>
      <c r="D97" s="49">
        <f>D11+D29+D56+D81</f>
        <v>2237573.1084592575</v>
      </c>
      <c r="E97" s="49">
        <f>E11+E29+E56+E81</f>
        <v>4678880.6303897183</v>
      </c>
      <c r="F97" s="49">
        <f>F11+F29+F56+F81</f>
        <v>6916453.7388489768</v>
      </c>
      <c r="G97" s="107"/>
      <c r="H97" s="649"/>
      <c r="I97" s="649"/>
      <c r="J97" s="641"/>
      <c r="K97" s="641"/>
      <c r="L97" s="641"/>
      <c r="M97" s="643"/>
      <c r="N97" s="643"/>
      <c r="O97" s="643"/>
      <c r="P97" s="643"/>
      <c r="Q97" s="650" t="b">
        <f>D97='GEF funding'!BD151</f>
        <v>1</v>
      </c>
      <c r="R97" s="651" t="b">
        <f>E97='Appendix 2'!BF151</f>
        <v>0</v>
      </c>
      <c r="S97" s="652" t="b">
        <f>F97='Total Terr ES budget'!BD151</f>
        <v>0</v>
      </c>
      <c r="T97" s="643"/>
      <c r="U97" s="643"/>
      <c r="V97" s="643"/>
    </row>
    <row r="98" spans="1:22" x14ac:dyDescent="0.25">
      <c r="A98" s="65"/>
      <c r="B98" s="65"/>
      <c r="D98" s="38"/>
      <c r="E98" s="38"/>
      <c r="F98" s="38"/>
      <c r="G98" s="17"/>
      <c r="H98" s="643"/>
      <c r="I98" s="641"/>
      <c r="J98" s="641"/>
      <c r="K98" s="641"/>
      <c r="L98" s="641"/>
      <c r="M98" s="643"/>
      <c r="N98" s="643"/>
      <c r="O98" s="643"/>
      <c r="P98" s="643"/>
      <c r="Q98" s="646"/>
      <c r="R98" s="646"/>
      <c r="S98" s="646"/>
      <c r="T98" s="643"/>
      <c r="U98" s="643"/>
      <c r="V98" s="643"/>
    </row>
    <row r="99" spans="1:22" x14ac:dyDescent="0.25">
      <c r="A99" s="65"/>
      <c r="B99" s="65"/>
      <c r="D99" s="38"/>
      <c r="E99" s="38"/>
      <c r="F99" s="38"/>
      <c r="G99" s="17"/>
      <c r="H99" s="643"/>
      <c r="I99" s="641"/>
      <c r="J99" s="641"/>
      <c r="K99" s="641"/>
      <c r="L99" s="641"/>
      <c r="M99" s="643"/>
      <c r="N99" s="643"/>
      <c r="O99" s="643"/>
      <c r="P99" s="643"/>
      <c r="Q99" s="646"/>
      <c r="R99" s="646"/>
      <c r="S99" s="646"/>
      <c r="T99" s="643"/>
      <c r="U99" s="643"/>
      <c r="V99" s="643"/>
    </row>
    <row r="100" spans="1:22" x14ac:dyDescent="0.25">
      <c r="A100" s="65"/>
      <c r="B100" s="65"/>
      <c r="G100" s="65"/>
      <c r="H100" s="641"/>
      <c r="I100" s="641"/>
      <c r="J100" s="641"/>
      <c r="K100" s="641"/>
      <c r="L100" s="641"/>
      <c r="M100" s="643"/>
      <c r="N100" s="643"/>
      <c r="O100" s="643"/>
      <c r="P100" s="643"/>
      <c r="Q100" s="646"/>
      <c r="R100" s="646"/>
      <c r="S100" s="646"/>
      <c r="T100" s="643"/>
      <c r="U100" s="643"/>
      <c r="V100" s="643"/>
    </row>
    <row r="101" spans="1:22" x14ac:dyDescent="0.25">
      <c r="A101" s="65"/>
      <c r="B101" s="65"/>
      <c r="G101" s="65"/>
      <c r="H101" s="641"/>
      <c r="I101" s="641"/>
      <c r="J101" s="641"/>
      <c r="K101" s="641"/>
      <c r="L101" s="641"/>
      <c r="M101" s="643"/>
      <c r="N101" s="643"/>
      <c r="O101" s="643"/>
      <c r="P101" s="643"/>
      <c r="Q101" s="646"/>
      <c r="R101" s="646"/>
      <c r="S101" s="646"/>
      <c r="T101" s="643"/>
      <c r="U101" s="643"/>
      <c r="V101" s="643"/>
    </row>
    <row r="102" spans="1:22" x14ac:dyDescent="0.25">
      <c r="A102" s="65"/>
      <c r="B102" s="65"/>
      <c r="G102" s="65"/>
      <c r="H102" s="641"/>
      <c r="I102" s="641"/>
      <c r="J102" s="641"/>
      <c r="K102" s="641"/>
      <c r="L102" s="641"/>
      <c r="M102" s="643"/>
      <c r="N102" s="643"/>
      <c r="O102" s="643"/>
      <c r="P102" s="643"/>
      <c r="Q102" s="646"/>
      <c r="R102" s="646"/>
      <c r="S102" s="646"/>
      <c r="T102" s="643"/>
      <c r="U102" s="643"/>
      <c r="V102" s="643"/>
    </row>
    <row r="103" spans="1:22" x14ac:dyDescent="0.25">
      <c r="A103" s="65"/>
      <c r="B103" s="65"/>
      <c r="G103" s="65"/>
      <c r="H103" s="641"/>
      <c r="I103" s="641"/>
      <c r="J103" s="641"/>
      <c r="K103" s="641"/>
      <c r="L103" s="641"/>
      <c r="M103" s="643"/>
      <c r="N103" s="643"/>
      <c r="O103" s="643"/>
      <c r="P103" s="643"/>
      <c r="Q103" s="646"/>
      <c r="R103" s="646"/>
      <c r="S103" s="646"/>
      <c r="T103" s="643"/>
      <c r="U103" s="643"/>
      <c r="V103" s="643"/>
    </row>
    <row r="104" spans="1:22" x14ac:dyDescent="0.25">
      <c r="A104" s="65"/>
      <c r="B104" s="65"/>
      <c r="G104" s="65"/>
      <c r="H104" s="641"/>
      <c r="I104" s="641"/>
      <c r="J104" s="641"/>
      <c r="K104" s="641"/>
      <c r="L104" s="641"/>
      <c r="M104" s="643"/>
      <c r="N104" s="643"/>
      <c r="O104" s="643"/>
      <c r="P104" s="643"/>
      <c r="Q104" s="646"/>
      <c r="R104" s="646"/>
      <c r="S104" s="646"/>
      <c r="T104" s="643"/>
      <c r="U104" s="643"/>
      <c r="V104" s="643"/>
    </row>
    <row r="105" spans="1:22" x14ac:dyDescent="0.25">
      <c r="A105" s="65"/>
      <c r="B105" s="65"/>
      <c r="G105" s="65"/>
      <c r="H105" s="641"/>
      <c r="I105" s="641"/>
      <c r="J105" s="641"/>
      <c r="K105" s="641"/>
      <c r="L105" s="641"/>
      <c r="M105" s="643"/>
      <c r="N105" s="643"/>
      <c r="O105" s="643"/>
      <c r="P105" s="643"/>
      <c r="Q105" s="646"/>
      <c r="R105" s="646"/>
      <c r="S105" s="646"/>
      <c r="T105" s="643"/>
      <c r="U105" s="643"/>
      <c r="V105" s="643"/>
    </row>
    <row r="106" spans="1:22" x14ac:dyDescent="0.25">
      <c r="A106" s="65"/>
      <c r="B106" s="65"/>
      <c r="G106" s="65"/>
      <c r="H106" s="641"/>
      <c r="I106" s="641"/>
      <c r="J106" s="641"/>
      <c r="K106" s="641"/>
      <c r="L106" s="641"/>
      <c r="M106" s="643"/>
      <c r="N106" s="643"/>
      <c r="O106" s="643"/>
      <c r="P106" s="643"/>
      <c r="Q106" s="646"/>
      <c r="R106" s="646"/>
      <c r="S106" s="646"/>
      <c r="T106" s="643"/>
      <c r="U106" s="643"/>
      <c r="V106" s="643"/>
    </row>
    <row r="107" spans="1:22" x14ac:dyDescent="0.25">
      <c r="A107" s="65"/>
      <c r="B107" s="65"/>
      <c r="G107" s="65"/>
      <c r="H107" s="641"/>
      <c r="I107" s="641"/>
      <c r="J107" s="641"/>
      <c r="K107" s="641"/>
      <c r="L107" s="641"/>
      <c r="M107" s="643"/>
      <c r="N107" s="643"/>
      <c r="O107" s="643"/>
      <c r="P107" s="643"/>
      <c r="Q107" s="646"/>
      <c r="R107" s="646"/>
      <c r="S107" s="646"/>
      <c r="T107" s="643"/>
      <c r="U107" s="643"/>
      <c r="V107" s="643"/>
    </row>
    <row r="108" spans="1:22" x14ac:dyDescent="0.25">
      <c r="A108" s="65"/>
      <c r="B108" s="65"/>
      <c r="G108" s="65"/>
      <c r="H108" s="641"/>
      <c r="I108" s="641"/>
      <c r="J108" s="641"/>
      <c r="K108" s="641"/>
      <c r="L108" s="641"/>
      <c r="M108" s="643"/>
      <c r="N108" s="643"/>
      <c r="O108" s="643"/>
      <c r="P108" s="643"/>
      <c r="Q108" s="646"/>
      <c r="R108" s="646"/>
      <c r="S108" s="646"/>
      <c r="T108" s="643"/>
      <c r="U108" s="643"/>
      <c r="V108" s="643"/>
    </row>
    <row r="109" spans="1:22" x14ac:dyDescent="0.25">
      <c r="A109" s="65"/>
      <c r="B109" s="65"/>
      <c r="G109" s="65"/>
      <c r="H109" s="641"/>
      <c r="I109" s="641"/>
      <c r="J109" s="641"/>
      <c r="K109" s="641"/>
      <c r="L109" s="641"/>
      <c r="M109" s="643"/>
      <c r="N109" s="643"/>
      <c r="O109" s="643"/>
      <c r="P109" s="643"/>
      <c r="Q109" s="646"/>
      <c r="R109" s="646"/>
      <c r="S109" s="646"/>
      <c r="T109" s="643"/>
      <c r="U109" s="643"/>
      <c r="V109" s="643"/>
    </row>
    <row r="110" spans="1:22" x14ac:dyDescent="0.25">
      <c r="A110" s="65"/>
      <c r="B110" s="65"/>
      <c r="G110" s="65"/>
      <c r="H110" s="641"/>
      <c r="I110" s="641"/>
      <c r="J110" s="641"/>
      <c r="K110" s="641"/>
      <c r="L110" s="641"/>
      <c r="M110" s="643"/>
      <c r="N110" s="643"/>
      <c r="O110" s="643"/>
      <c r="P110" s="643"/>
      <c r="Q110" s="646"/>
      <c r="R110" s="646"/>
      <c r="S110" s="646"/>
      <c r="T110" s="643"/>
      <c r="U110" s="643"/>
      <c r="V110" s="643"/>
    </row>
    <row r="111" spans="1:22" x14ac:dyDescent="0.25">
      <c r="A111" s="65"/>
      <c r="B111" s="65"/>
      <c r="G111" s="65"/>
      <c r="H111" s="641"/>
      <c r="I111" s="641"/>
      <c r="J111" s="641"/>
      <c r="K111" s="641"/>
      <c r="L111" s="641"/>
      <c r="M111" s="643"/>
      <c r="N111" s="643"/>
      <c r="O111" s="643"/>
      <c r="P111" s="643"/>
      <c r="Q111" s="646"/>
      <c r="R111" s="646"/>
      <c r="S111" s="646"/>
      <c r="T111" s="643"/>
      <c r="U111" s="643"/>
      <c r="V111" s="643"/>
    </row>
    <row r="112" spans="1:22" x14ac:dyDescent="0.25">
      <c r="A112" s="65"/>
      <c r="B112" s="65"/>
      <c r="G112" s="65"/>
      <c r="H112" s="641"/>
      <c r="I112" s="641"/>
      <c r="J112" s="641"/>
      <c r="K112" s="641"/>
      <c r="L112" s="641"/>
      <c r="M112" s="643"/>
      <c r="N112" s="643"/>
      <c r="O112" s="643"/>
      <c r="P112" s="643"/>
      <c r="Q112" s="646"/>
      <c r="R112" s="646"/>
      <c r="S112" s="646"/>
      <c r="T112" s="643"/>
      <c r="U112" s="643"/>
      <c r="V112" s="643"/>
    </row>
    <row r="113" spans="1:22" x14ac:dyDescent="0.25">
      <c r="A113" s="65"/>
      <c r="B113" s="65"/>
      <c r="G113" s="65"/>
      <c r="H113" s="641"/>
      <c r="I113" s="641"/>
      <c r="J113" s="641"/>
      <c r="K113" s="641"/>
      <c r="L113" s="641"/>
      <c r="M113" s="643"/>
      <c r="N113" s="643"/>
      <c r="O113" s="643"/>
      <c r="P113" s="643"/>
      <c r="Q113" s="646"/>
      <c r="R113" s="646"/>
      <c r="S113" s="646"/>
      <c r="T113" s="643"/>
      <c r="U113" s="643"/>
      <c r="V113" s="643"/>
    </row>
    <row r="114" spans="1:22" x14ac:dyDescent="0.25">
      <c r="A114" s="65"/>
      <c r="B114" s="65"/>
      <c r="G114" s="65"/>
      <c r="H114" s="641"/>
      <c r="I114" s="641"/>
      <c r="J114" s="641"/>
      <c r="K114" s="641"/>
      <c r="L114" s="641"/>
      <c r="M114" s="643"/>
      <c r="N114" s="643"/>
      <c r="O114" s="643"/>
      <c r="P114" s="643"/>
      <c r="Q114" s="646"/>
      <c r="R114" s="646"/>
      <c r="S114" s="646"/>
      <c r="T114" s="643"/>
      <c r="U114" s="643"/>
      <c r="V114" s="643"/>
    </row>
    <row r="115" spans="1:22" x14ac:dyDescent="0.25">
      <c r="A115" s="65"/>
      <c r="B115" s="65"/>
      <c r="G115" s="65"/>
      <c r="H115" s="641"/>
      <c r="I115" s="641"/>
      <c r="J115" s="641"/>
      <c r="K115" s="641"/>
      <c r="L115" s="641"/>
      <c r="M115" s="643"/>
      <c r="N115" s="643"/>
      <c r="O115" s="643"/>
      <c r="P115" s="643"/>
      <c r="Q115" s="646"/>
      <c r="R115" s="646"/>
      <c r="S115" s="646"/>
      <c r="T115" s="643"/>
      <c r="U115" s="643"/>
      <c r="V115" s="643"/>
    </row>
    <row r="116" spans="1:22" x14ac:dyDescent="0.25">
      <c r="A116" s="65"/>
      <c r="B116" s="65"/>
      <c r="G116" s="65"/>
      <c r="H116" s="641"/>
      <c r="I116" s="641"/>
      <c r="J116" s="641"/>
      <c r="K116" s="641"/>
      <c r="L116" s="641"/>
      <c r="M116" s="643"/>
      <c r="N116" s="643"/>
      <c r="O116" s="643"/>
      <c r="P116" s="643"/>
      <c r="Q116" s="646"/>
      <c r="R116" s="646"/>
      <c r="S116" s="646"/>
      <c r="T116" s="643"/>
      <c r="U116" s="643"/>
      <c r="V116" s="643"/>
    </row>
    <row r="117" spans="1:22" x14ac:dyDescent="0.25">
      <c r="A117" s="65"/>
      <c r="B117" s="65"/>
      <c r="G117" s="65"/>
      <c r="H117" s="641"/>
      <c r="I117" s="641"/>
      <c r="J117" s="641"/>
      <c r="K117" s="641"/>
      <c r="L117" s="641"/>
      <c r="M117" s="643"/>
      <c r="N117" s="643"/>
      <c r="O117" s="643"/>
      <c r="P117" s="643"/>
      <c r="Q117" s="646"/>
      <c r="R117" s="646"/>
      <c r="S117" s="646"/>
      <c r="T117" s="643"/>
      <c r="U117" s="643"/>
      <c r="V117" s="643"/>
    </row>
    <row r="118" spans="1:22" x14ac:dyDescent="0.25">
      <c r="A118" s="65"/>
      <c r="B118" s="65"/>
      <c r="G118" s="65"/>
      <c r="H118" s="641"/>
      <c r="I118" s="641"/>
      <c r="J118" s="641"/>
      <c r="K118" s="641"/>
      <c r="L118" s="641"/>
      <c r="M118" s="643"/>
      <c r="N118" s="643"/>
      <c r="O118" s="643"/>
      <c r="P118" s="643"/>
      <c r="Q118" s="646"/>
      <c r="R118" s="646"/>
      <c r="S118" s="646"/>
      <c r="T118" s="643"/>
      <c r="U118" s="643"/>
      <c r="V118" s="643"/>
    </row>
    <row r="119" spans="1:22" x14ac:dyDescent="0.25">
      <c r="A119" s="65"/>
      <c r="B119" s="65"/>
      <c r="G119" s="65"/>
      <c r="H119" s="641"/>
      <c r="I119" s="641"/>
      <c r="J119" s="641"/>
      <c r="K119" s="641"/>
      <c r="L119" s="641"/>
      <c r="M119" s="643"/>
      <c r="N119" s="643"/>
      <c r="O119" s="643"/>
      <c r="P119" s="643"/>
      <c r="Q119" s="646"/>
      <c r="R119" s="646"/>
      <c r="S119" s="646"/>
      <c r="T119" s="643"/>
      <c r="U119" s="643"/>
      <c r="V119" s="643"/>
    </row>
    <row r="120" spans="1:22" x14ac:dyDescent="0.25">
      <c r="A120" s="65"/>
      <c r="B120" s="65"/>
      <c r="G120" s="65"/>
      <c r="H120" s="641"/>
      <c r="I120" s="641"/>
      <c r="J120" s="641"/>
      <c r="K120" s="641"/>
      <c r="L120" s="641"/>
      <c r="M120" s="643"/>
      <c r="N120" s="643"/>
      <c r="O120" s="643"/>
      <c r="P120" s="643"/>
      <c r="Q120" s="646"/>
      <c r="R120" s="646"/>
      <c r="S120" s="646"/>
      <c r="T120" s="643"/>
      <c r="U120" s="643"/>
      <c r="V120" s="643"/>
    </row>
    <row r="121" spans="1:22" x14ac:dyDescent="0.25">
      <c r="A121" s="65"/>
      <c r="B121" s="65"/>
      <c r="G121" s="65"/>
      <c r="H121" s="641"/>
      <c r="I121" s="641"/>
      <c r="J121" s="641"/>
      <c r="K121" s="641"/>
      <c r="L121" s="641"/>
      <c r="M121" s="643"/>
      <c r="N121" s="643"/>
      <c r="O121" s="643"/>
      <c r="P121" s="643"/>
      <c r="Q121" s="646"/>
      <c r="R121" s="646"/>
      <c r="S121" s="646"/>
      <c r="T121" s="643"/>
      <c r="U121" s="643"/>
      <c r="V121" s="643"/>
    </row>
    <row r="122" spans="1:22" x14ac:dyDescent="0.25">
      <c r="A122" s="65"/>
      <c r="B122" s="65"/>
      <c r="G122" s="65"/>
      <c r="H122" s="641"/>
      <c r="I122" s="641"/>
      <c r="J122" s="641"/>
      <c r="K122" s="641"/>
      <c r="L122" s="641"/>
      <c r="M122" s="643"/>
      <c r="N122" s="643"/>
      <c r="O122" s="643"/>
      <c r="P122" s="643"/>
      <c r="Q122" s="646"/>
      <c r="R122" s="646"/>
      <c r="S122" s="646"/>
      <c r="T122" s="643"/>
      <c r="U122" s="643"/>
      <c r="V122" s="643"/>
    </row>
    <row r="123" spans="1:22" x14ac:dyDescent="0.25">
      <c r="A123" s="65"/>
      <c r="B123" s="65"/>
      <c r="G123" s="65"/>
      <c r="H123" s="641"/>
      <c r="I123" s="641"/>
      <c r="J123" s="641"/>
      <c r="K123" s="641"/>
      <c r="L123" s="641"/>
      <c r="M123" s="643"/>
      <c r="N123" s="643"/>
      <c r="O123" s="643"/>
      <c r="P123" s="643"/>
      <c r="Q123" s="646"/>
      <c r="R123" s="646"/>
      <c r="S123" s="646"/>
      <c r="T123" s="643"/>
      <c r="U123" s="643"/>
      <c r="V123" s="643"/>
    </row>
    <row r="124" spans="1:22" x14ac:dyDescent="0.25">
      <c r="A124" s="65"/>
      <c r="B124" s="65"/>
      <c r="G124" s="65"/>
      <c r="H124" s="641"/>
      <c r="I124" s="641"/>
      <c r="J124" s="641"/>
      <c r="K124" s="641"/>
      <c r="L124" s="641"/>
      <c r="M124" s="643"/>
      <c r="N124" s="643"/>
      <c r="O124" s="643"/>
      <c r="P124" s="643"/>
      <c r="Q124" s="646"/>
      <c r="R124" s="646"/>
      <c r="S124" s="646"/>
      <c r="T124" s="643"/>
      <c r="U124" s="643"/>
      <c r="V124" s="643"/>
    </row>
    <row r="125" spans="1:22" x14ac:dyDescent="0.25">
      <c r="A125" s="65"/>
      <c r="B125" s="65"/>
      <c r="G125" s="65"/>
      <c r="H125" s="641"/>
      <c r="I125" s="641"/>
      <c r="J125" s="641"/>
      <c r="K125" s="641"/>
      <c r="L125" s="641"/>
      <c r="M125" s="643"/>
      <c r="N125" s="643"/>
      <c r="O125" s="643"/>
      <c r="P125" s="643"/>
      <c r="Q125" s="646"/>
      <c r="R125" s="646"/>
      <c r="S125" s="646"/>
      <c r="T125" s="643"/>
      <c r="U125" s="643"/>
      <c r="V125" s="643"/>
    </row>
    <row r="126" spans="1:22" x14ac:dyDescent="0.25">
      <c r="A126" s="65"/>
      <c r="B126" s="65"/>
      <c r="G126" s="65"/>
      <c r="H126" s="641"/>
      <c r="I126" s="641"/>
      <c r="J126" s="641"/>
      <c r="K126" s="641"/>
      <c r="L126" s="641"/>
      <c r="M126" s="643"/>
      <c r="N126" s="643"/>
      <c r="O126" s="643"/>
      <c r="P126" s="643"/>
      <c r="Q126" s="646"/>
      <c r="R126" s="646"/>
      <c r="S126" s="646"/>
      <c r="T126" s="643"/>
      <c r="U126" s="643"/>
      <c r="V126" s="643"/>
    </row>
    <row r="127" spans="1:22" x14ac:dyDescent="0.25">
      <c r="A127" s="65"/>
      <c r="B127" s="65"/>
      <c r="G127" s="65"/>
      <c r="H127" s="641"/>
      <c r="I127" s="641"/>
      <c r="J127" s="641"/>
      <c r="K127" s="641"/>
      <c r="L127" s="641"/>
      <c r="M127" s="643"/>
      <c r="N127" s="643"/>
      <c r="O127" s="643"/>
      <c r="P127" s="643"/>
      <c r="Q127" s="646"/>
      <c r="R127" s="646"/>
      <c r="S127" s="646"/>
      <c r="T127" s="643"/>
      <c r="U127" s="643"/>
      <c r="V127" s="643"/>
    </row>
    <row r="128" spans="1:22" x14ac:dyDescent="0.25">
      <c r="A128" s="65"/>
      <c r="B128" s="65"/>
      <c r="G128" s="65"/>
      <c r="H128" s="641"/>
      <c r="I128" s="641"/>
      <c r="J128" s="641"/>
      <c r="K128" s="641"/>
      <c r="L128" s="641"/>
      <c r="M128" s="643"/>
      <c r="N128" s="643"/>
      <c r="O128" s="643"/>
      <c r="P128" s="643"/>
      <c r="Q128" s="646"/>
      <c r="R128" s="646"/>
      <c r="S128" s="646"/>
      <c r="T128" s="643"/>
      <c r="U128" s="643"/>
      <c r="V128" s="643"/>
    </row>
    <row r="129" spans="1:22" x14ac:dyDescent="0.25">
      <c r="A129" s="65"/>
      <c r="B129" s="65"/>
      <c r="G129" s="65"/>
      <c r="H129" s="641"/>
      <c r="I129" s="641"/>
      <c r="J129" s="641"/>
      <c r="K129" s="641"/>
      <c r="L129" s="641"/>
      <c r="M129" s="643"/>
      <c r="N129" s="643"/>
      <c r="O129" s="643"/>
      <c r="P129" s="643"/>
      <c r="Q129" s="646"/>
      <c r="R129" s="646"/>
      <c r="S129" s="646"/>
      <c r="T129" s="643"/>
      <c r="U129" s="643"/>
      <c r="V129" s="643"/>
    </row>
    <row r="130" spans="1:22" x14ac:dyDescent="0.25">
      <c r="A130" s="65"/>
      <c r="B130" s="65"/>
      <c r="G130" s="65"/>
      <c r="H130" s="641"/>
      <c r="I130" s="641"/>
      <c r="J130" s="641"/>
      <c r="K130" s="641"/>
      <c r="L130" s="641"/>
      <c r="M130" s="643"/>
      <c r="N130" s="643"/>
      <c r="O130" s="643"/>
      <c r="P130" s="643"/>
      <c r="Q130" s="646"/>
      <c r="R130" s="646"/>
      <c r="S130" s="646"/>
      <c r="T130" s="643"/>
      <c r="U130" s="643"/>
      <c r="V130" s="643"/>
    </row>
    <row r="131" spans="1:22" x14ac:dyDescent="0.25">
      <c r="A131" s="65"/>
      <c r="B131" s="65"/>
      <c r="G131" s="65"/>
      <c r="H131" s="641"/>
      <c r="I131" s="641"/>
      <c r="J131" s="641"/>
      <c r="K131" s="641"/>
      <c r="L131" s="641"/>
      <c r="M131" s="643"/>
      <c r="N131" s="643"/>
      <c r="O131" s="643"/>
      <c r="P131" s="643"/>
      <c r="Q131" s="646"/>
      <c r="R131" s="646"/>
      <c r="S131" s="646"/>
      <c r="T131" s="643"/>
      <c r="U131" s="643"/>
      <c r="V131" s="643"/>
    </row>
    <row r="132" spans="1:22" x14ac:dyDescent="0.25">
      <c r="A132" s="65"/>
      <c r="B132" s="65"/>
      <c r="G132" s="65"/>
      <c r="H132" s="641"/>
      <c r="I132" s="641"/>
      <c r="J132" s="641"/>
      <c r="K132" s="641"/>
      <c r="L132" s="641"/>
      <c r="M132" s="643"/>
      <c r="N132" s="643"/>
      <c r="O132" s="643"/>
      <c r="P132" s="643"/>
      <c r="Q132" s="646"/>
      <c r="R132" s="646"/>
      <c r="S132" s="646"/>
      <c r="T132" s="643"/>
      <c r="U132" s="643"/>
      <c r="V132" s="643"/>
    </row>
    <row r="133" spans="1:22" x14ac:dyDescent="0.25">
      <c r="A133" s="65"/>
      <c r="B133" s="65"/>
      <c r="G133" s="65"/>
      <c r="H133" s="641"/>
      <c r="I133" s="641"/>
      <c r="J133" s="641"/>
      <c r="K133" s="641"/>
      <c r="L133" s="641"/>
      <c r="M133" s="643"/>
      <c r="N133" s="643"/>
      <c r="O133" s="643"/>
      <c r="P133" s="643"/>
      <c r="Q133" s="646"/>
      <c r="R133" s="646"/>
      <c r="S133" s="646"/>
      <c r="T133" s="643"/>
      <c r="U133" s="643"/>
      <c r="V133" s="643"/>
    </row>
    <row r="134" spans="1:22" x14ac:dyDescent="0.25">
      <c r="A134" s="65"/>
      <c r="B134" s="65"/>
      <c r="G134" s="65"/>
      <c r="H134" s="641"/>
      <c r="I134" s="641"/>
      <c r="J134" s="641"/>
      <c r="K134" s="641"/>
      <c r="L134" s="641"/>
      <c r="M134" s="643"/>
      <c r="N134" s="643"/>
      <c r="O134" s="643"/>
      <c r="P134" s="643"/>
      <c r="Q134" s="646"/>
      <c r="R134" s="646"/>
      <c r="S134" s="646"/>
      <c r="T134" s="643"/>
      <c r="U134" s="643"/>
      <c r="V134" s="643"/>
    </row>
    <row r="135" spans="1:22" x14ac:dyDescent="0.25">
      <c r="A135" s="65"/>
      <c r="B135" s="65"/>
      <c r="G135" s="65"/>
      <c r="H135" s="65"/>
      <c r="I135" s="65"/>
      <c r="J135" s="65"/>
      <c r="K135" s="65"/>
      <c r="L135" s="65"/>
      <c r="Q135" s="634"/>
      <c r="R135" s="634"/>
      <c r="S135" s="634"/>
    </row>
    <row r="136" spans="1:22" x14ac:dyDescent="0.25">
      <c r="A136" s="65"/>
      <c r="B136" s="65"/>
      <c r="G136" s="65"/>
      <c r="H136" s="65"/>
      <c r="I136" s="65"/>
      <c r="J136" s="65"/>
      <c r="K136" s="65"/>
      <c r="L136" s="65"/>
      <c r="Q136" s="634"/>
      <c r="R136" s="634"/>
      <c r="S136" s="634"/>
    </row>
    <row r="137" spans="1:22" x14ac:dyDescent="0.25">
      <c r="A137" s="65"/>
      <c r="B137" s="65"/>
      <c r="G137" s="65"/>
      <c r="H137" s="65"/>
      <c r="I137" s="65"/>
      <c r="J137" s="65"/>
      <c r="K137" s="65"/>
      <c r="L137" s="65"/>
      <c r="Q137" s="634"/>
      <c r="R137" s="634"/>
      <c r="S137" s="634"/>
    </row>
    <row r="138" spans="1:22" x14ac:dyDescent="0.25">
      <c r="A138" s="65"/>
      <c r="B138" s="65"/>
      <c r="G138" s="65"/>
      <c r="H138" s="65"/>
      <c r="I138" s="65"/>
      <c r="J138" s="65"/>
      <c r="K138" s="65"/>
      <c r="L138" s="65"/>
      <c r="Q138" s="634"/>
      <c r="R138" s="634"/>
      <c r="S138" s="634"/>
    </row>
    <row r="139" spans="1:22" x14ac:dyDescent="0.25">
      <c r="A139" s="65"/>
      <c r="B139" s="65"/>
      <c r="G139" s="65"/>
      <c r="H139" s="65"/>
      <c r="I139" s="65"/>
      <c r="J139" s="65"/>
      <c r="K139" s="65"/>
      <c r="L139" s="65"/>
      <c r="Q139" s="634"/>
      <c r="R139" s="634"/>
      <c r="S139" s="634"/>
    </row>
    <row r="140" spans="1:22" x14ac:dyDescent="0.25">
      <c r="A140" s="65"/>
      <c r="B140" s="65"/>
      <c r="G140" s="65"/>
      <c r="H140" s="65"/>
      <c r="I140" s="65"/>
      <c r="J140" s="65"/>
      <c r="K140" s="65"/>
      <c r="L140" s="65"/>
      <c r="Q140" s="634"/>
      <c r="R140" s="634"/>
      <c r="S140" s="634"/>
    </row>
    <row r="141" spans="1:22" x14ac:dyDescent="0.25">
      <c r="A141" s="65"/>
      <c r="B141" s="65"/>
      <c r="G141" s="65"/>
      <c r="H141" s="65"/>
      <c r="I141" s="65"/>
      <c r="J141" s="65"/>
      <c r="K141" s="65"/>
      <c r="L141" s="65"/>
      <c r="Q141" s="634"/>
      <c r="R141" s="634"/>
      <c r="S141" s="634"/>
    </row>
    <row r="142" spans="1:22" x14ac:dyDescent="0.25">
      <c r="G142" s="65"/>
      <c r="H142" s="65"/>
      <c r="I142" s="65"/>
      <c r="J142" s="65"/>
      <c r="K142" s="65"/>
      <c r="L142" s="65"/>
      <c r="Q142" s="634"/>
      <c r="R142" s="634"/>
      <c r="S142" s="634"/>
    </row>
    <row r="143" spans="1:22" x14ac:dyDescent="0.25">
      <c r="G143" s="65"/>
      <c r="H143" s="65"/>
      <c r="I143" s="65"/>
      <c r="J143" s="65"/>
      <c r="K143" s="65"/>
      <c r="L143" s="65"/>
      <c r="Q143" s="634"/>
      <c r="R143" s="634"/>
      <c r="S143" s="634"/>
    </row>
    <row r="144" spans="1:22" x14ac:dyDescent="0.25">
      <c r="G144" s="65"/>
      <c r="H144" s="65"/>
      <c r="I144" s="65"/>
      <c r="J144" s="65"/>
      <c r="K144" s="65"/>
      <c r="L144" s="65"/>
      <c r="Q144" s="634"/>
      <c r="R144" s="634"/>
      <c r="S144" s="634"/>
    </row>
    <row r="145" spans="7:19" x14ac:dyDescent="0.25">
      <c r="G145" s="65"/>
      <c r="H145" s="65"/>
      <c r="I145" s="65"/>
      <c r="J145" s="65"/>
      <c r="K145" s="65"/>
      <c r="L145" s="65"/>
      <c r="Q145" s="634"/>
      <c r="R145" s="634"/>
      <c r="S145" s="634"/>
    </row>
    <row r="146" spans="7:19" x14ac:dyDescent="0.25">
      <c r="G146" s="65"/>
      <c r="H146" s="65"/>
      <c r="I146" s="65"/>
      <c r="J146" s="65"/>
      <c r="K146" s="65"/>
      <c r="L146" s="65"/>
      <c r="Q146" s="634"/>
      <c r="R146" s="634"/>
      <c r="S146" s="634"/>
    </row>
    <row r="147" spans="7:19" x14ac:dyDescent="0.25">
      <c r="G147" s="65"/>
      <c r="H147" s="65"/>
      <c r="I147" s="65"/>
      <c r="J147" s="65"/>
      <c r="K147" s="65"/>
      <c r="L147" s="65"/>
      <c r="Q147" s="634"/>
      <c r="R147" s="634"/>
      <c r="S147" s="634"/>
    </row>
    <row r="148" spans="7:19" x14ac:dyDescent="0.25">
      <c r="G148" s="65"/>
      <c r="H148" s="65"/>
      <c r="I148" s="65"/>
      <c r="J148" s="65"/>
      <c r="K148" s="65"/>
      <c r="L148" s="65"/>
      <c r="Q148" s="634"/>
      <c r="R148" s="634"/>
      <c r="S148" s="634"/>
    </row>
    <row r="149" spans="7:19" x14ac:dyDescent="0.25">
      <c r="G149" s="65"/>
      <c r="H149" s="65"/>
      <c r="I149" s="65"/>
      <c r="J149" s="65"/>
      <c r="K149" s="65"/>
      <c r="L149" s="65"/>
      <c r="Q149" s="634"/>
      <c r="R149" s="634"/>
      <c r="S149" s="634"/>
    </row>
    <row r="150" spans="7:19" x14ac:dyDescent="0.25">
      <c r="G150" s="65"/>
      <c r="H150" s="65"/>
      <c r="I150" s="65"/>
      <c r="J150" s="65"/>
      <c r="K150" s="65"/>
      <c r="L150" s="65"/>
      <c r="Q150" s="634"/>
      <c r="R150" s="634"/>
      <c r="S150" s="634"/>
    </row>
    <row r="151" spans="7:19" x14ac:dyDescent="0.25">
      <c r="G151" s="65"/>
      <c r="H151" s="65"/>
      <c r="I151" s="65"/>
      <c r="J151" s="65"/>
      <c r="K151" s="65"/>
      <c r="L151" s="65"/>
      <c r="Q151" s="634"/>
      <c r="R151" s="634"/>
      <c r="S151" s="634"/>
    </row>
    <row r="152" spans="7:19" x14ac:dyDescent="0.25">
      <c r="G152" s="65"/>
      <c r="H152" s="65"/>
      <c r="I152" s="65"/>
      <c r="J152" s="65"/>
      <c r="K152" s="65"/>
      <c r="L152" s="65"/>
      <c r="Q152" s="634"/>
      <c r="R152" s="634"/>
      <c r="S152" s="634"/>
    </row>
    <row r="153" spans="7:19" x14ac:dyDescent="0.25">
      <c r="Q153" s="634"/>
      <c r="R153" s="634"/>
      <c r="S153" s="634"/>
    </row>
    <row r="154" spans="7:19" x14ac:dyDescent="0.25">
      <c r="Q154" s="634"/>
      <c r="R154" s="634"/>
      <c r="S154" s="634"/>
    </row>
    <row r="155" spans="7:19" x14ac:dyDescent="0.25">
      <c r="Q155" s="634"/>
      <c r="R155" s="634"/>
      <c r="S155" s="634"/>
    </row>
    <row r="156" spans="7:19" x14ac:dyDescent="0.25">
      <c r="Q156" s="634"/>
      <c r="R156" s="634"/>
      <c r="S156" s="634"/>
    </row>
    <row r="157" spans="7:19" x14ac:dyDescent="0.25">
      <c r="Q157" s="634"/>
      <c r="R157" s="634"/>
      <c r="S157" s="634"/>
    </row>
    <row r="158" spans="7:19" x14ac:dyDescent="0.25">
      <c r="Q158" s="634"/>
      <c r="R158" s="634"/>
      <c r="S158" s="634"/>
    </row>
    <row r="159" spans="7:19" x14ac:dyDescent="0.25">
      <c r="Q159" s="634"/>
      <c r="R159" s="634"/>
      <c r="S159" s="634"/>
    </row>
    <row r="160" spans="7:19" x14ac:dyDescent="0.25">
      <c r="Q160" s="634"/>
      <c r="R160" s="634"/>
      <c r="S160" s="634"/>
    </row>
    <row r="161" spans="17:19" x14ac:dyDescent="0.25">
      <c r="Q161" s="634"/>
      <c r="R161" s="634"/>
      <c r="S161" s="634"/>
    </row>
    <row r="162" spans="17:19" x14ac:dyDescent="0.25">
      <c r="Q162" s="634"/>
      <c r="R162" s="634"/>
      <c r="S162" s="634"/>
    </row>
    <row r="163" spans="17:19" x14ac:dyDescent="0.25">
      <c r="Q163" s="634"/>
      <c r="R163" s="634"/>
      <c r="S163" s="634"/>
    </row>
    <row r="164" spans="17:19" x14ac:dyDescent="0.25">
      <c r="Q164" s="634"/>
      <c r="R164" s="634"/>
      <c r="S164" s="634"/>
    </row>
    <row r="165" spans="17:19" x14ac:dyDescent="0.25">
      <c r="Q165" s="634"/>
      <c r="R165" s="634"/>
      <c r="S165" s="634"/>
    </row>
    <row r="166" spans="17:19" x14ac:dyDescent="0.25">
      <c r="Q166" s="634"/>
      <c r="R166" s="634"/>
      <c r="S166" s="634"/>
    </row>
    <row r="167" spans="17:19" x14ac:dyDescent="0.25">
      <c r="Q167" s="634"/>
      <c r="R167" s="634"/>
      <c r="S167" s="634"/>
    </row>
    <row r="168" spans="17:19" x14ac:dyDescent="0.25">
      <c r="Q168" s="634"/>
      <c r="R168" s="634"/>
      <c r="S168" s="634"/>
    </row>
    <row r="169" spans="17:19" x14ac:dyDescent="0.25">
      <c r="Q169" s="634"/>
      <c r="R169" s="634"/>
      <c r="S169" s="634"/>
    </row>
    <row r="170" spans="17:19" x14ac:dyDescent="0.25">
      <c r="Q170" s="634"/>
      <c r="R170" s="634"/>
      <c r="S170" s="634"/>
    </row>
    <row r="171" spans="17:19" x14ac:dyDescent="0.25">
      <c r="Q171" s="634"/>
      <c r="R171" s="634"/>
      <c r="S171" s="634"/>
    </row>
    <row r="172" spans="17:19" x14ac:dyDescent="0.25">
      <c r="Q172" s="634"/>
      <c r="R172" s="634"/>
      <c r="S172" s="634"/>
    </row>
    <row r="173" spans="17:19" x14ac:dyDescent="0.25">
      <c r="Q173" s="634"/>
      <c r="R173" s="634"/>
      <c r="S173" s="634"/>
    </row>
    <row r="174" spans="17:19" x14ac:dyDescent="0.25">
      <c r="Q174" s="634"/>
      <c r="R174" s="634"/>
      <c r="S174" s="634"/>
    </row>
    <row r="175" spans="17:19" x14ac:dyDescent="0.25">
      <c r="Q175" s="634"/>
      <c r="R175" s="634"/>
      <c r="S175" s="634"/>
    </row>
    <row r="176" spans="17:19" x14ac:dyDescent="0.25">
      <c r="Q176" s="634"/>
      <c r="R176" s="634"/>
      <c r="S176" s="634"/>
    </row>
    <row r="177" spans="17:19" x14ac:dyDescent="0.25">
      <c r="Q177" s="634"/>
      <c r="R177" s="634"/>
      <c r="S177" s="634"/>
    </row>
    <row r="178" spans="17:19" x14ac:dyDescent="0.25">
      <c r="Q178" s="634"/>
      <c r="R178" s="634"/>
      <c r="S178" s="634"/>
    </row>
    <row r="179" spans="17:19" x14ac:dyDescent="0.25">
      <c r="Q179" s="634"/>
      <c r="R179" s="634"/>
      <c r="S179" s="634"/>
    </row>
    <row r="180" spans="17:19" x14ac:dyDescent="0.25">
      <c r="Q180" s="634"/>
      <c r="R180" s="634"/>
      <c r="S180" s="634"/>
    </row>
    <row r="181" spans="17:19" x14ac:dyDescent="0.25">
      <c r="Q181" s="634"/>
      <c r="R181" s="634"/>
      <c r="S181" s="634"/>
    </row>
    <row r="182" spans="17:19" x14ac:dyDescent="0.25">
      <c r="Q182" s="634"/>
      <c r="R182" s="634"/>
      <c r="S182" s="634"/>
    </row>
    <row r="183" spans="17:19" x14ac:dyDescent="0.25">
      <c r="Q183" s="634"/>
      <c r="R183" s="634"/>
      <c r="S183" s="634"/>
    </row>
    <row r="184" spans="17:19" x14ac:dyDescent="0.25">
      <c r="Q184" s="634"/>
      <c r="R184" s="634"/>
      <c r="S184" s="634"/>
    </row>
    <row r="185" spans="17:19" x14ac:dyDescent="0.25">
      <c r="Q185" s="634"/>
      <c r="R185" s="634"/>
      <c r="S185" s="634"/>
    </row>
    <row r="186" spans="17:19" x14ac:dyDescent="0.25">
      <c r="Q186" s="634"/>
      <c r="R186" s="634"/>
      <c r="S186" s="634"/>
    </row>
    <row r="187" spans="17:19" x14ac:dyDescent="0.25">
      <c r="Q187" s="634"/>
      <c r="R187" s="634"/>
      <c r="S187" s="634"/>
    </row>
    <row r="188" spans="17:19" x14ac:dyDescent="0.25">
      <c r="Q188" s="634"/>
      <c r="R188" s="634"/>
      <c r="S188" s="634"/>
    </row>
    <row r="189" spans="17:19" x14ac:dyDescent="0.25">
      <c r="Q189" s="634"/>
      <c r="R189" s="634"/>
      <c r="S189" s="634"/>
    </row>
    <row r="190" spans="17:19" x14ac:dyDescent="0.25">
      <c r="Q190" s="634"/>
      <c r="R190" s="634"/>
      <c r="S190" s="634"/>
    </row>
    <row r="191" spans="17:19" x14ac:dyDescent="0.25">
      <c r="Q191" s="634"/>
      <c r="R191" s="634"/>
      <c r="S191" s="634"/>
    </row>
    <row r="192" spans="17:19" x14ac:dyDescent="0.25">
      <c r="Q192" s="634"/>
      <c r="R192" s="634"/>
      <c r="S192" s="634"/>
    </row>
    <row r="193" spans="17:19" x14ac:dyDescent="0.25">
      <c r="Q193" s="634"/>
      <c r="R193" s="634"/>
      <c r="S193" s="634"/>
    </row>
    <row r="194" spans="17:19" x14ac:dyDescent="0.25">
      <c r="Q194" s="634"/>
      <c r="R194" s="634"/>
      <c r="S194" s="634"/>
    </row>
    <row r="195" spans="17:19" x14ac:dyDescent="0.25">
      <c r="Q195" s="634"/>
      <c r="R195" s="634"/>
      <c r="S195" s="634"/>
    </row>
    <row r="196" spans="17:19" x14ac:dyDescent="0.25">
      <c r="Q196" s="634"/>
      <c r="R196" s="634"/>
      <c r="S196" s="634"/>
    </row>
    <row r="197" spans="17:19" x14ac:dyDescent="0.25">
      <c r="Q197" s="634"/>
      <c r="R197" s="634"/>
      <c r="S197" s="634"/>
    </row>
    <row r="198" spans="17:19" x14ac:dyDescent="0.25">
      <c r="Q198" s="634"/>
      <c r="R198" s="634"/>
      <c r="S198" s="634"/>
    </row>
    <row r="199" spans="17:19" x14ac:dyDescent="0.25">
      <c r="Q199" s="634"/>
      <c r="R199" s="634"/>
      <c r="S199" s="634"/>
    </row>
    <row r="200" spans="17:19" x14ac:dyDescent="0.25">
      <c r="Q200" s="634"/>
      <c r="R200" s="634"/>
      <c r="S200" s="634"/>
    </row>
    <row r="201" spans="17:19" x14ac:dyDescent="0.25">
      <c r="Q201" s="634"/>
      <c r="R201" s="634"/>
      <c r="S201" s="634"/>
    </row>
    <row r="202" spans="17:19" x14ac:dyDescent="0.25">
      <c r="Q202" s="634"/>
      <c r="R202" s="634"/>
      <c r="S202" s="634"/>
    </row>
    <row r="203" spans="17:19" x14ac:dyDescent="0.25">
      <c r="Q203" s="634"/>
      <c r="R203" s="634"/>
      <c r="S203" s="634"/>
    </row>
    <row r="204" spans="17:19" x14ac:dyDescent="0.25">
      <c r="Q204" s="634"/>
      <c r="R204" s="634"/>
      <c r="S204" s="634"/>
    </row>
    <row r="205" spans="17:19" x14ac:dyDescent="0.25">
      <c r="Q205" s="634"/>
      <c r="R205" s="634"/>
      <c r="S205" s="634"/>
    </row>
    <row r="206" spans="17:19" x14ac:dyDescent="0.25">
      <c r="Q206" s="634"/>
      <c r="R206" s="634"/>
      <c r="S206" s="634"/>
    </row>
    <row r="207" spans="17:19" x14ac:dyDescent="0.25">
      <c r="Q207" s="634"/>
      <c r="R207" s="634"/>
      <c r="S207" s="634"/>
    </row>
    <row r="208" spans="17:19" x14ac:dyDescent="0.25">
      <c r="Q208" s="634"/>
      <c r="R208" s="634"/>
      <c r="S208" s="634"/>
    </row>
    <row r="209" spans="17:19" x14ac:dyDescent="0.25">
      <c r="Q209" s="634"/>
      <c r="R209" s="634"/>
      <c r="S209" s="634"/>
    </row>
    <row r="210" spans="17:19" x14ac:dyDescent="0.25">
      <c r="Q210" s="634"/>
      <c r="R210" s="634"/>
      <c r="S210" s="634"/>
    </row>
    <row r="211" spans="17:19" x14ac:dyDescent="0.25">
      <c r="Q211" s="634"/>
      <c r="R211" s="634"/>
      <c r="S211" s="634"/>
    </row>
    <row r="212" spans="17:19" x14ac:dyDescent="0.25">
      <c r="Q212" s="634"/>
      <c r="R212" s="634"/>
      <c r="S212" s="634"/>
    </row>
    <row r="213" spans="17:19" x14ac:dyDescent="0.25">
      <c r="Q213" s="634"/>
      <c r="R213" s="634"/>
      <c r="S213" s="634"/>
    </row>
    <row r="214" spans="17:19" x14ac:dyDescent="0.25">
      <c r="Q214" s="634"/>
      <c r="R214" s="634"/>
      <c r="S214" s="634"/>
    </row>
    <row r="215" spans="17:19" x14ac:dyDescent="0.25">
      <c r="Q215" s="634"/>
      <c r="R215" s="634"/>
      <c r="S215" s="634"/>
    </row>
    <row r="216" spans="17:19" x14ac:dyDescent="0.25">
      <c r="Q216" s="634"/>
      <c r="R216" s="634"/>
      <c r="S216" s="634"/>
    </row>
    <row r="217" spans="17:19" x14ac:dyDescent="0.25">
      <c r="Q217" s="634"/>
      <c r="R217" s="634"/>
      <c r="S217" s="634"/>
    </row>
    <row r="218" spans="17:19" x14ac:dyDescent="0.25">
      <c r="Q218" s="634"/>
      <c r="R218" s="634"/>
      <c r="S218" s="634"/>
    </row>
    <row r="219" spans="17:19" x14ac:dyDescent="0.25">
      <c r="Q219" s="634"/>
      <c r="R219" s="634"/>
      <c r="S219" s="634"/>
    </row>
    <row r="220" spans="17:19" x14ac:dyDescent="0.25">
      <c r="Q220" s="634"/>
      <c r="R220" s="634"/>
      <c r="S220" s="634"/>
    </row>
    <row r="221" spans="17:19" x14ac:dyDescent="0.25">
      <c r="Q221" s="634"/>
      <c r="R221" s="634"/>
      <c r="S221" s="634"/>
    </row>
    <row r="222" spans="17:19" x14ac:dyDescent="0.25">
      <c r="Q222" s="634"/>
      <c r="R222" s="634"/>
      <c r="S222" s="634"/>
    </row>
    <row r="223" spans="17:19" x14ac:dyDescent="0.25">
      <c r="Q223" s="634"/>
      <c r="R223" s="634"/>
      <c r="S223" s="634"/>
    </row>
    <row r="224" spans="17:19" x14ac:dyDescent="0.25">
      <c r="Q224" s="634"/>
      <c r="R224" s="634"/>
      <c r="S224" s="634"/>
    </row>
    <row r="225" spans="17:19" x14ac:dyDescent="0.25">
      <c r="Q225" s="634"/>
      <c r="R225" s="634"/>
      <c r="S225" s="634"/>
    </row>
    <row r="226" spans="17:19" x14ac:dyDescent="0.25">
      <c r="Q226" s="634"/>
      <c r="R226" s="634"/>
      <c r="S226" s="634"/>
    </row>
    <row r="227" spans="17:19" x14ac:dyDescent="0.25">
      <c r="Q227" s="634"/>
      <c r="R227" s="634"/>
      <c r="S227" s="634"/>
    </row>
    <row r="228" spans="17:19" x14ac:dyDescent="0.25">
      <c r="Q228" s="634"/>
      <c r="R228" s="634"/>
      <c r="S228" s="634"/>
    </row>
    <row r="229" spans="17:19" x14ac:dyDescent="0.25">
      <c r="Q229" s="634"/>
      <c r="R229" s="634"/>
      <c r="S229" s="634"/>
    </row>
    <row r="230" spans="17:19" x14ac:dyDescent="0.25">
      <c r="Q230" s="634"/>
      <c r="R230" s="634"/>
      <c r="S230" s="634"/>
    </row>
    <row r="231" spans="17:19" x14ac:dyDescent="0.25">
      <c r="Q231" s="634"/>
      <c r="R231" s="634"/>
      <c r="S231" s="634"/>
    </row>
    <row r="232" spans="17:19" x14ac:dyDescent="0.25">
      <c r="Q232" s="634"/>
      <c r="R232" s="634"/>
      <c r="S232" s="634"/>
    </row>
    <row r="233" spans="17:19" x14ac:dyDescent="0.25">
      <c r="Q233" s="634"/>
      <c r="R233" s="634"/>
      <c r="S233" s="634"/>
    </row>
    <row r="234" spans="17:19" x14ac:dyDescent="0.25">
      <c r="Q234" s="634"/>
      <c r="R234" s="634"/>
      <c r="S234" s="634"/>
    </row>
    <row r="235" spans="17:19" x14ac:dyDescent="0.25">
      <c r="Q235" s="634"/>
      <c r="R235" s="634"/>
      <c r="S235" s="634"/>
    </row>
    <row r="236" spans="17:19" x14ac:dyDescent="0.25">
      <c r="Q236" s="634"/>
      <c r="R236" s="634"/>
      <c r="S236" s="634"/>
    </row>
    <row r="237" spans="17:19" x14ac:dyDescent="0.25">
      <c r="Q237" s="634"/>
      <c r="R237" s="634"/>
      <c r="S237" s="634"/>
    </row>
    <row r="238" spans="17:19" x14ac:dyDescent="0.25">
      <c r="Q238" s="634"/>
      <c r="R238" s="634"/>
      <c r="S238" s="634"/>
    </row>
    <row r="239" spans="17:19" x14ac:dyDescent="0.25">
      <c r="Q239" s="634"/>
      <c r="R239" s="634"/>
      <c r="S239" s="634"/>
    </row>
    <row r="240" spans="17:19" x14ac:dyDescent="0.25">
      <c r="Q240" s="634"/>
      <c r="R240" s="634"/>
      <c r="S240" s="634"/>
    </row>
    <row r="241" spans="17:19" x14ac:dyDescent="0.25">
      <c r="Q241" s="634"/>
      <c r="R241" s="634"/>
      <c r="S241" s="634"/>
    </row>
    <row r="242" spans="17:19" x14ac:dyDescent="0.25">
      <c r="Q242" s="634"/>
      <c r="R242" s="634"/>
      <c r="S242" s="634"/>
    </row>
    <row r="243" spans="17:19" x14ac:dyDescent="0.25">
      <c r="Q243" s="634"/>
      <c r="R243" s="634"/>
      <c r="S243" s="634"/>
    </row>
    <row r="244" spans="17:19" x14ac:dyDescent="0.25">
      <c r="Q244" s="634"/>
      <c r="R244" s="634"/>
      <c r="S244" s="634"/>
    </row>
    <row r="245" spans="17:19" x14ac:dyDescent="0.25">
      <c r="Q245" s="634"/>
      <c r="R245" s="634"/>
      <c r="S245" s="634"/>
    </row>
    <row r="246" spans="17:19" x14ac:dyDescent="0.25">
      <c r="Q246" s="634"/>
      <c r="R246" s="634"/>
      <c r="S246" s="634"/>
    </row>
    <row r="247" spans="17:19" x14ac:dyDescent="0.25">
      <c r="Q247" s="634"/>
      <c r="R247" s="634"/>
      <c r="S247" s="634"/>
    </row>
    <row r="248" spans="17:19" x14ac:dyDescent="0.25">
      <c r="Q248" s="634"/>
      <c r="R248" s="634"/>
      <c r="S248" s="634"/>
    </row>
    <row r="249" spans="17:19" x14ac:dyDescent="0.25">
      <c r="Q249" s="634"/>
      <c r="R249" s="634"/>
      <c r="S249" s="634"/>
    </row>
    <row r="250" spans="17:19" x14ac:dyDescent="0.25">
      <c r="Q250" s="634"/>
      <c r="R250" s="634"/>
      <c r="S250" s="634"/>
    </row>
    <row r="251" spans="17:19" x14ac:dyDescent="0.25">
      <c r="Q251" s="634"/>
      <c r="R251" s="634"/>
      <c r="S251" s="634"/>
    </row>
    <row r="252" spans="17:19" x14ac:dyDescent="0.25">
      <c r="Q252" s="634"/>
      <c r="R252" s="634"/>
      <c r="S252" s="634"/>
    </row>
    <row r="253" spans="17:19" x14ac:dyDescent="0.25">
      <c r="Q253" s="634"/>
      <c r="R253" s="634"/>
      <c r="S253" s="634"/>
    </row>
    <row r="254" spans="17:19" x14ac:dyDescent="0.25">
      <c r="Q254" s="634"/>
      <c r="R254" s="634"/>
      <c r="S254" s="634"/>
    </row>
    <row r="255" spans="17:19" x14ac:dyDescent="0.25">
      <c r="Q255" s="634"/>
      <c r="R255" s="634"/>
      <c r="S255" s="634"/>
    </row>
    <row r="256" spans="17:19" x14ac:dyDescent="0.25">
      <c r="Q256" s="634"/>
      <c r="R256" s="634"/>
      <c r="S256" s="634"/>
    </row>
    <row r="257" spans="17:19" x14ac:dyDescent="0.25">
      <c r="Q257" s="634"/>
      <c r="R257" s="634"/>
      <c r="S257" s="634"/>
    </row>
    <row r="258" spans="17:19" x14ac:dyDescent="0.25">
      <c r="Q258" s="634"/>
      <c r="R258" s="634"/>
      <c r="S258" s="634"/>
    </row>
    <row r="259" spans="17:19" x14ac:dyDescent="0.25">
      <c r="Q259" s="634"/>
      <c r="R259" s="634"/>
      <c r="S259" s="634"/>
    </row>
    <row r="260" spans="17:19" x14ac:dyDescent="0.25">
      <c r="Q260" s="634"/>
      <c r="R260" s="634"/>
      <c r="S260" s="634"/>
    </row>
    <row r="261" spans="17:19" x14ac:dyDescent="0.25">
      <c r="Q261" s="634"/>
      <c r="R261" s="634"/>
      <c r="S261" s="634"/>
    </row>
    <row r="262" spans="17:19" x14ac:dyDescent="0.25">
      <c r="Q262" s="634"/>
      <c r="R262" s="634"/>
      <c r="S262" s="634"/>
    </row>
    <row r="263" spans="17:19" x14ac:dyDescent="0.25">
      <c r="Q263" s="634"/>
      <c r="R263" s="634"/>
      <c r="S263" s="634"/>
    </row>
    <row r="264" spans="17:19" x14ac:dyDescent="0.25">
      <c r="Q264" s="634"/>
      <c r="R264" s="634"/>
      <c r="S264" s="634"/>
    </row>
    <row r="265" spans="17:19" x14ac:dyDescent="0.25">
      <c r="Q265" s="634"/>
      <c r="R265" s="634"/>
      <c r="S265" s="634"/>
    </row>
    <row r="266" spans="17:19" x14ac:dyDescent="0.25">
      <c r="Q266" s="634"/>
      <c r="R266" s="634"/>
      <c r="S266" s="634"/>
    </row>
    <row r="267" spans="17:19" x14ac:dyDescent="0.25">
      <c r="Q267" s="634"/>
      <c r="R267" s="634"/>
      <c r="S267" s="634"/>
    </row>
    <row r="268" spans="17:19" x14ac:dyDescent="0.25">
      <c r="Q268" s="634"/>
      <c r="R268" s="634"/>
      <c r="S268" s="634"/>
    </row>
    <row r="269" spans="17:19" x14ac:dyDescent="0.25">
      <c r="Q269" s="634"/>
      <c r="R269" s="634"/>
      <c r="S269" s="634"/>
    </row>
    <row r="270" spans="17:19" x14ac:dyDescent="0.25">
      <c r="Q270" s="634"/>
      <c r="R270" s="634"/>
      <c r="S270" s="634"/>
    </row>
    <row r="271" spans="17:19" x14ac:dyDescent="0.25">
      <c r="Q271" s="634"/>
      <c r="R271" s="634"/>
      <c r="S271" s="634"/>
    </row>
    <row r="272" spans="17:19" x14ac:dyDescent="0.25">
      <c r="Q272" s="634"/>
      <c r="R272" s="634"/>
      <c r="S272" s="634"/>
    </row>
    <row r="273" spans="17:19" x14ac:dyDescent="0.25">
      <c r="Q273" s="634"/>
      <c r="R273" s="634"/>
      <c r="S273" s="634"/>
    </row>
    <row r="274" spans="17:19" x14ac:dyDescent="0.25">
      <c r="Q274" s="634"/>
      <c r="R274" s="634"/>
      <c r="S274" s="634"/>
    </row>
    <row r="275" spans="17:19" x14ac:dyDescent="0.25">
      <c r="Q275" s="634"/>
      <c r="R275" s="634"/>
      <c r="S275" s="634"/>
    </row>
    <row r="276" spans="17:19" x14ac:dyDescent="0.25">
      <c r="Q276" s="634"/>
      <c r="R276" s="634"/>
      <c r="S276" s="634"/>
    </row>
    <row r="277" spans="17:19" x14ac:dyDescent="0.25">
      <c r="Q277" s="634"/>
      <c r="R277" s="634"/>
      <c r="S277" s="634"/>
    </row>
    <row r="278" spans="17:19" x14ac:dyDescent="0.25">
      <c r="Q278" s="634"/>
      <c r="R278" s="634"/>
      <c r="S278" s="634"/>
    </row>
    <row r="279" spans="17:19" x14ac:dyDescent="0.25">
      <c r="Q279" s="634"/>
      <c r="R279" s="634"/>
      <c r="S279" s="634"/>
    </row>
    <row r="280" spans="17:19" x14ac:dyDescent="0.25">
      <c r="Q280" s="634"/>
      <c r="R280" s="634"/>
      <c r="S280" s="634"/>
    </row>
    <row r="281" spans="17:19" x14ac:dyDescent="0.25">
      <c r="Q281" s="634"/>
      <c r="R281" s="634"/>
      <c r="S281" s="634"/>
    </row>
    <row r="282" spans="17:19" x14ac:dyDescent="0.25">
      <c r="Q282" s="634"/>
      <c r="R282" s="634"/>
      <c r="S282" s="634"/>
    </row>
    <row r="283" spans="17:19" x14ac:dyDescent="0.25">
      <c r="Q283" s="634"/>
      <c r="R283" s="634"/>
      <c r="S283" s="634"/>
    </row>
    <row r="284" spans="17:19" x14ac:dyDescent="0.25">
      <c r="Q284" s="634"/>
      <c r="R284" s="634"/>
      <c r="S284" s="634"/>
    </row>
    <row r="285" spans="17:19" x14ac:dyDescent="0.25">
      <c r="Q285" s="634"/>
      <c r="R285" s="634"/>
      <c r="S285" s="634"/>
    </row>
    <row r="286" spans="17:19" x14ac:dyDescent="0.25">
      <c r="Q286" s="634"/>
      <c r="R286" s="634"/>
      <c r="S286" s="634"/>
    </row>
    <row r="287" spans="17:19" x14ac:dyDescent="0.25">
      <c r="Q287" s="634"/>
      <c r="R287" s="634"/>
      <c r="S287" s="634"/>
    </row>
    <row r="288" spans="17:19" x14ac:dyDescent="0.25">
      <c r="Q288" s="634"/>
      <c r="R288" s="634"/>
      <c r="S288" s="634"/>
    </row>
    <row r="289" spans="17:19" x14ac:dyDescent="0.25">
      <c r="Q289" s="634"/>
      <c r="R289" s="634"/>
      <c r="S289" s="634"/>
    </row>
    <row r="290" spans="17:19" x14ac:dyDescent="0.25">
      <c r="Q290" s="634"/>
      <c r="R290" s="634"/>
      <c r="S290" s="634"/>
    </row>
    <row r="291" spans="17:19" x14ac:dyDescent="0.25">
      <c r="Q291" s="634"/>
      <c r="R291" s="634"/>
      <c r="S291" s="634"/>
    </row>
    <row r="292" spans="17:19" x14ac:dyDescent="0.25">
      <c r="Q292" s="634"/>
      <c r="R292" s="634"/>
      <c r="S292" s="634"/>
    </row>
    <row r="293" spans="17:19" x14ac:dyDescent="0.25">
      <c r="Q293" s="634"/>
      <c r="R293" s="634"/>
      <c r="S293" s="634"/>
    </row>
    <row r="294" spans="17:19" x14ac:dyDescent="0.25">
      <c r="Q294" s="634"/>
      <c r="R294" s="634"/>
      <c r="S294" s="634"/>
    </row>
    <row r="295" spans="17:19" x14ac:dyDescent="0.25">
      <c r="Q295" s="634"/>
      <c r="R295" s="634"/>
      <c r="S295" s="634"/>
    </row>
    <row r="296" spans="17:19" x14ac:dyDescent="0.25">
      <c r="Q296" s="634"/>
      <c r="R296" s="634"/>
      <c r="S296" s="634"/>
    </row>
    <row r="297" spans="17:19" x14ac:dyDescent="0.25">
      <c r="Q297" s="634"/>
      <c r="R297" s="634"/>
      <c r="S297" s="634"/>
    </row>
    <row r="298" spans="17:19" x14ac:dyDescent="0.25">
      <c r="Q298" s="634"/>
      <c r="R298" s="634"/>
      <c r="S298" s="634"/>
    </row>
    <row r="299" spans="17:19" x14ac:dyDescent="0.25">
      <c r="Q299" s="634"/>
      <c r="R299" s="634"/>
      <c r="S299" s="634"/>
    </row>
    <row r="300" spans="17:19" x14ac:dyDescent="0.25">
      <c r="Q300" s="634"/>
      <c r="R300" s="634"/>
      <c r="S300" s="634"/>
    </row>
    <row r="301" spans="17:19" x14ac:dyDescent="0.25">
      <c r="Q301" s="634"/>
      <c r="R301" s="634"/>
      <c r="S301" s="634"/>
    </row>
    <row r="302" spans="17:19" x14ac:dyDescent="0.25">
      <c r="Q302" s="634"/>
      <c r="R302" s="634"/>
      <c r="S302" s="634"/>
    </row>
    <row r="303" spans="17:19" x14ac:dyDescent="0.25">
      <c r="Q303" s="634"/>
      <c r="R303" s="634"/>
      <c r="S303" s="634"/>
    </row>
    <row r="304" spans="17:19" x14ac:dyDescent="0.25">
      <c r="Q304" s="634"/>
      <c r="R304" s="634"/>
      <c r="S304" s="634"/>
    </row>
    <row r="305" spans="17:19" x14ac:dyDescent="0.25">
      <c r="Q305" s="634"/>
      <c r="R305" s="634"/>
      <c r="S305" s="634"/>
    </row>
    <row r="306" spans="17:19" x14ac:dyDescent="0.25">
      <c r="Q306" s="634"/>
      <c r="R306" s="634"/>
      <c r="S306" s="634"/>
    </row>
    <row r="307" spans="17:19" x14ac:dyDescent="0.25">
      <c r="Q307" s="634"/>
      <c r="R307" s="634"/>
      <c r="S307" s="634"/>
    </row>
    <row r="308" spans="17:19" x14ac:dyDescent="0.25">
      <c r="Q308" s="634"/>
      <c r="R308" s="634"/>
      <c r="S308" s="634"/>
    </row>
    <row r="309" spans="17:19" x14ac:dyDescent="0.25">
      <c r="Q309" s="634"/>
      <c r="R309" s="634"/>
      <c r="S309" s="634"/>
    </row>
    <row r="310" spans="17:19" x14ac:dyDescent="0.25">
      <c r="Q310" s="634"/>
      <c r="R310" s="634"/>
      <c r="S310" s="634"/>
    </row>
    <row r="311" spans="17:19" x14ac:dyDescent="0.25">
      <c r="Q311" s="634"/>
      <c r="R311" s="634"/>
      <c r="S311" s="634"/>
    </row>
    <row r="312" spans="17:19" x14ac:dyDescent="0.25">
      <c r="Q312" s="634"/>
      <c r="R312" s="634"/>
      <c r="S312" s="634"/>
    </row>
    <row r="313" spans="17:19" x14ac:dyDescent="0.25">
      <c r="Q313" s="634"/>
      <c r="R313" s="634"/>
      <c r="S313" s="634"/>
    </row>
    <row r="314" spans="17:19" x14ac:dyDescent="0.25">
      <c r="Q314" s="634"/>
      <c r="R314" s="634"/>
      <c r="S314" s="634"/>
    </row>
    <row r="315" spans="17:19" x14ac:dyDescent="0.25">
      <c r="Q315" s="634"/>
      <c r="R315" s="634"/>
      <c r="S315" s="634"/>
    </row>
    <row r="316" spans="17:19" x14ac:dyDescent="0.25">
      <c r="Q316" s="634"/>
      <c r="R316" s="634"/>
      <c r="S316" s="634"/>
    </row>
    <row r="317" spans="17:19" x14ac:dyDescent="0.25">
      <c r="Q317" s="634"/>
      <c r="R317" s="634"/>
      <c r="S317" s="634"/>
    </row>
    <row r="318" spans="17:19" x14ac:dyDescent="0.25">
      <c r="Q318" s="634"/>
      <c r="R318" s="634"/>
      <c r="S318" s="634"/>
    </row>
    <row r="319" spans="17:19" x14ac:dyDescent="0.25">
      <c r="Q319" s="634"/>
      <c r="R319" s="634"/>
      <c r="S319" s="634"/>
    </row>
    <row r="320" spans="17:19" x14ac:dyDescent="0.25">
      <c r="Q320" s="634"/>
      <c r="R320" s="634"/>
      <c r="S320" s="634"/>
    </row>
    <row r="321" spans="17:19" x14ac:dyDescent="0.25">
      <c r="Q321" s="634"/>
      <c r="R321" s="634"/>
      <c r="S321" s="634"/>
    </row>
    <row r="322" spans="17:19" x14ac:dyDescent="0.25">
      <c r="Q322" s="634"/>
      <c r="R322" s="634"/>
      <c r="S322" s="634"/>
    </row>
    <row r="323" spans="17:19" x14ac:dyDescent="0.25">
      <c r="Q323" s="634"/>
      <c r="R323" s="634"/>
      <c r="S323" s="634"/>
    </row>
    <row r="324" spans="17:19" x14ac:dyDescent="0.25">
      <c r="Q324" s="634"/>
      <c r="R324" s="634"/>
      <c r="S324" s="634"/>
    </row>
    <row r="325" spans="17:19" x14ac:dyDescent="0.25">
      <c r="Q325" s="634"/>
      <c r="R325" s="634"/>
      <c r="S325" s="634"/>
    </row>
    <row r="326" spans="17:19" x14ac:dyDescent="0.25">
      <c r="Q326" s="634"/>
      <c r="R326" s="634"/>
      <c r="S326" s="634"/>
    </row>
    <row r="327" spans="17:19" x14ac:dyDescent="0.25">
      <c r="Q327" s="634"/>
      <c r="R327" s="634"/>
      <c r="S327" s="634"/>
    </row>
    <row r="328" spans="17:19" x14ac:dyDescent="0.25">
      <c r="Q328" s="634"/>
      <c r="R328" s="634"/>
      <c r="S328" s="634"/>
    </row>
    <row r="329" spans="17:19" x14ac:dyDescent="0.25">
      <c r="Q329" s="634"/>
      <c r="R329" s="634"/>
      <c r="S329" s="634"/>
    </row>
    <row r="330" spans="17:19" x14ac:dyDescent="0.25">
      <c r="Q330" s="634"/>
      <c r="R330" s="634"/>
      <c r="S330" s="634"/>
    </row>
    <row r="331" spans="17:19" x14ac:dyDescent="0.25">
      <c r="Q331" s="634"/>
      <c r="R331" s="634"/>
      <c r="S331" s="634"/>
    </row>
    <row r="332" spans="17:19" x14ac:dyDescent="0.25">
      <c r="Q332" s="634"/>
      <c r="R332" s="634"/>
      <c r="S332" s="634"/>
    </row>
    <row r="333" spans="17:19" x14ac:dyDescent="0.25">
      <c r="Q333" s="634"/>
      <c r="R333" s="634"/>
      <c r="S333" s="634"/>
    </row>
    <row r="334" spans="17:19" x14ac:dyDescent="0.25">
      <c r="Q334" s="634"/>
      <c r="R334" s="634"/>
      <c r="S334" s="634"/>
    </row>
    <row r="335" spans="17:19" x14ac:dyDescent="0.25">
      <c r="Q335" s="634"/>
      <c r="R335" s="634"/>
      <c r="S335" s="634"/>
    </row>
    <row r="336" spans="17:19" x14ac:dyDescent="0.25">
      <c r="Q336" s="634"/>
      <c r="R336" s="634"/>
      <c r="S336" s="634"/>
    </row>
    <row r="337" spans="17:19" x14ac:dyDescent="0.25">
      <c r="Q337" s="634"/>
      <c r="R337" s="634"/>
      <c r="S337" s="634"/>
    </row>
    <row r="338" spans="17:19" x14ac:dyDescent="0.25">
      <c r="Q338" s="634"/>
      <c r="R338" s="634"/>
      <c r="S338" s="634"/>
    </row>
    <row r="339" spans="17:19" x14ac:dyDescent="0.25">
      <c r="Q339" s="634"/>
      <c r="R339" s="634"/>
      <c r="S339" s="634"/>
    </row>
    <row r="340" spans="17:19" x14ac:dyDescent="0.25">
      <c r="Q340" s="634"/>
      <c r="R340" s="634"/>
      <c r="S340" s="634"/>
    </row>
    <row r="341" spans="17:19" x14ac:dyDescent="0.25">
      <c r="Q341" s="634"/>
      <c r="R341" s="634"/>
      <c r="S341" s="634"/>
    </row>
    <row r="342" spans="17:19" x14ac:dyDescent="0.25">
      <c r="Q342" s="634"/>
      <c r="R342" s="634"/>
      <c r="S342" s="634"/>
    </row>
    <row r="343" spans="17:19" x14ac:dyDescent="0.25">
      <c r="Q343" s="634"/>
      <c r="R343" s="634"/>
      <c r="S343" s="634"/>
    </row>
    <row r="344" spans="17:19" x14ac:dyDescent="0.25">
      <c r="Q344" s="634"/>
      <c r="R344" s="634"/>
      <c r="S344" s="634"/>
    </row>
    <row r="345" spans="17:19" x14ac:dyDescent="0.25">
      <c r="Q345" s="634"/>
      <c r="R345" s="634"/>
      <c r="S345" s="634"/>
    </row>
    <row r="346" spans="17:19" x14ac:dyDescent="0.25">
      <c r="Q346" s="634"/>
      <c r="R346" s="634"/>
      <c r="S346" s="634"/>
    </row>
    <row r="347" spans="17:19" x14ac:dyDescent="0.25">
      <c r="Q347" s="634"/>
      <c r="R347" s="634"/>
      <c r="S347" s="634"/>
    </row>
    <row r="348" spans="17:19" x14ac:dyDescent="0.25">
      <c r="Q348" s="634"/>
      <c r="R348" s="634"/>
      <c r="S348" s="634"/>
    </row>
    <row r="349" spans="17:19" x14ac:dyDescent="0.25">
      <c r="Q349" s="634"/>
      <c r="R349" s="634"/>
      <c r="S349" s="634"/>
    </row>
    <row r="350" spans="17:19" x14ac:dyDescent="0.25">
      <c r="Q350" s="634"/>
      <c r="R350" s="634"/>
      <c r="S350" s="634"/>
    </row>
    <row r="351" spans="17:19" x14ac:dyDescent="0.25">
      <c r="Q351" s="634"/>
      <c r="R351" s="634"/>
      <c r="S351" s="634"/>
    </row>
    <row r="352" spans="17:19" x14ac:dyDescent="0.25">
      <c r="Q352" s="634"/>
      <c r="R352" s="634"/>
      <c r="S352" s="634"/>
    </row>
    <row r="353" spans="17:19" x14ac:dyDescent="0.25">
      <c r="Q353" s="634"/>
      <c r="R353" s="634"/>
      <c r="S353" s="634"/>
    </row>
    <row r="354" spans="17:19" x14ac:dyDescent="0.25">
      <c r="Q354" s="634"/>
      <c r="R354" s="634"/>
      <c r="S354" s="634"/>
    </row>
    <row r="355" spans="17:19" x14ac:dyDescent="0.25">
      <c r="Q355" s="634"/>
      <c r="R355" s="634"/>
      <c r="S355" s="634"/>
    </row>
    <row r="356" spans="17:19" x14ac:dyDescent="0.25">
      <c r="Q356" s="634"/>
      <c r="R356" s="634"/>
      <c r="S356" s="634"/>
    </row>
    <row r="357" spans="17:19" x14ac:dyDescent="0.25">
      <c r="Q357" s="634"/>
      <c r="R357" s="634"/>
      <c r="S357" s="634"/>
    </row>
    <row r="358" spans="17:19" x14ac:dyDescent="0.25">
      <c r="Q358" s="634"/>
      <c r="R358" s="634"/>
      <c r="S358" s="634"/>
    </row>
    <row r="359" spans="17:19" x14ac:dyDescent="0.25">
      <c r="Q359" s="634"/>
      <c r="R359" s="634"/>
      <c r="S359" s="634"/>
    </row>
    <row r="360" spans="17:19" x14ac:dyDescent="0.25">
      <c r="Q360" s="634"/>
      <c r="R360" s="634"/>
      <c r="S360" s="634"/>
    </row>
    <row r="361" spans="17:19" x14ac:dyDescent="0.25">
      <c r="Q361" s="634"/>
      <c r="R361" s="634"/>
      <c r="S361" s="634"/>
    </row>
    <row r="362" spans="17:19" x14ac:dyDescent="0.25">
      <c r="Q362" s="634"/>
      <c r="R362" s="634"/>
      <c r="S362" s="634"/>
    </row>
    <row r="363" spans="17:19" x14ac:dyDescent="0.25">
      <c r="Q363" s="634"/>
      <c r="R363" s="634"/>
      <c r="S363" s="634"/>
    </row>
    <row r="364" spans="17:19" x14ac:dyDescent="0.25">
      <c r="Q364" s="634"/>
      <c r="R364" s="634"/>
      <c r="S364" s="634"/>
    </row>
    <row r="365" spans="17:19" x14ac:dyDescent="0.25">
      <c r="Q365" s="634"/>
      <c r="R365" s="634"/>
      <c r="S365" s="634"/>
    </row>
    <row r="366" spans="17:19" x14ac:dyDescent="0.25">
      <c r="Q366" s="634"/>
      <c r="R366" s="634"/>
      <c r="S366" s="634"/>
    </row>
    <row r="367" spans="17:19" x14ac:dyDescent="0.25">
      <c r="Q367" s="634"/>
      <c r="R367" s="634"/>
      <c r="S367" s="634"/>
    </row>
    <row r="368" spans="17:19" x14ac:dyDescent="0.25">
      <c r="Q368" s="634"/>
      <c r="R368" s="634"/>
      <c r="S368" s="634"/>
    </row>
    <row r="369" spans="17:19" x14ac:dyDescent="0.25">
      <c r="Q369" s="634"/>
      <c r="R369" s="634"/>
      <c r="S369" s="634"/>
    </row>
    <row r="370" spans="17:19" x14ac:dyDescent="0.25">
      <c r="Q370" s="634"/>
      <c r="R370" s="634"/>
      <c r="S370" s="634"/>
    </row>
    <row r="371" spans="17:19" x14ac:dyDescent="0.25">
      <c r="Q371" s="634"/>
      <c r="R371" s="634"/>
      <c r="S371" s="634"/>
    </row>
    <row r="372" spans="17:19" x14ac:dyDescent="0.25">
      <c r="Q372" s="634"/>
      <c r="R372" s="634"/>
      <c r="S372" s="634"/>
    </row>
    <row r="373" spans="17:19" x14ac:dyDescent="0.25">
      <c r="Q373" s="634"/>
      <c r="R373" s="634"/>
      <c r="S373" s="634"/>
    </row>
    <row r="374" spans="17:19" x14ac:dyDescent="0.25">
      <c r="Q374" s="634"/>
      <c r="R374" s="634"/>
      <c r="S374" s="634"/>
    </row>
    <row r="375" spans="17:19" x14ac:dyDescent="0.25">
      <c r="Q375" s="634"/>
      <c r="R375" s="634"/>
      <c r="S375" s="634"/>
    </row>
    <row r="376" spans="17:19" x14ac:dyDescent="0.25">
      <c r="Q376" s="634"/>
      <c r="R376" s="634"/>
      <c r="S376" s="634"/>
    </row>
    <row r="377" spans="17:19" x14ac:dyDescent="0.25">
      <c r="Q377" s="634"/>
      <c r="R377" s="634"/>
      <c r="S377" s="634"/>
    </row>
    <row r="378" spans="17:19" x14ac:dyDescent="0.25">
      <c r="Q378" s="634"/>
      <c r="R378" s="634"/>
      <c r="S378" s="634"/>
    </row>
    <row r="379" spans="17:19" x14ac:dyDescent="0.25">
      <c r="Q379" s="634"/>
      <c r="R379" s="634"/>
      <c r="S379" s="634"/>
    </row>
    <row r="380" spans="17:19" x14ac:dyDescent="0.25">
      <c r="Q380" s="634"/>
      <c r="R380" s="634"/>
      <c r="S380" s="634"/>
    </row>
    <row r="381" spans="17:19" x14ac:dyDescent="0.25">
      <c r="Q381" s="634"/>
      <c r="R381" s="634"/>
      <c r="S381" s="634"/>
    </row>
    <row r="382" spans="17:19" x14ac:dyDescent="0.25">
      <c r="Q382" s="634"/>
      <c r="R382" s="634"/>
      <c r="S382" s="634"/>
    </row>
    <row r="383" spans="17:19" x14ac:dyDescent="0.25">
      <c r="Q383" s="634"/>
      <c r="R383" s="634"/>
      <c r="S383" s="634"/>
    </row>
    <row r="384" spans="17:19" x14ac:dyDescent="0.25">
      <c r="Q384" s="634"/>
      <c r="R384" s="634"/>
      <c r="S384" s="634"/>
    </row>
    <row r="385" spans="17:19" x14ac:dyDescent="0.25">
      <c r="Q385" s="634"/>
      <c r="R385" s="634"/>
      <c r="S385" s="634"/>
    </row>
    <row r="386" spans="17:19" x14ac:dyDescent="0.25">
      <c r="Q386" s="634"/>
      <c r="R386" s="634"/>
      <c r="S386" s="634"/>
    </row>
    <row r="387" spans="17:19" x14ac:dyDescent="0.25">
      <c r="Q387" s="634"/>
      <c r="R387" s="634"/>
      <c r="S387" s="634"/>
    </row>
    <row r="388" spans="17:19" x14ac:dyDescent="0.25">
      <c r="Q388" s="634"/>
      <c r="R388" s="634"/>
      <c r="S388" s="634"/>
    </row>
    <row r="389" spans="17:19" x14ac:dyDescent="0.25">
      <c r="Q389" s="634"/>
      <c r="R389" s="634"/>
      <c r="S389" s="634"/>
    </row>
    <row r="390" spans="17:19" x14ac:dyDescent="0.25">
      <c r="Q390" s="634"/>
      <c r="R390" s="634"/>
      <c r="S390" s="634"/>
    </row>
    <row r="391" spans="17:19" x14ac:dyDescent="0.25">
      <c r="Q391" s="634"/>
      <c r="R391" s="634"/>
      <c r="S391" s="634"/>
    </row>
    <row r="392" spans="17:19" x14ac:dyDescent="0.25">
      <c r="Q392" s="634"/>
      <c r="R392" s="634"/>
      <c r="S392" s="634"/>
    </row>
    <row r="393" spans="17:19" x14ac:dyDescent="0.25">
      <c r="Q393" s="634"/>
      <c r="R393" s="634"/>
      <c r="S393" s="634"/>
    </row>
    <row r="394" spans="17:19" x14ac:dyDescent="0.25">
      <c r="Q394" s="634"/>
      <c r="R394" s="634"/>
      <c r="S394" s="634"/>
    </row>
    <row r="395" spans="17:19" x14ac:dyDescent="0.25">
      <c r="Q395" s="634"/>
      <c r="R395" s="634"/>
      <c r="S395" s="634"/>
    </row>
    <row r="396" spans="17:19" x14ac:dyDescent="0.25">
      <c r="Q396" s="634"/>
      <c r="R396" s="634"/>
      <c r="S396" s="634"/>
    </row>
    <row r="397" spans="17:19" x14ac:dyDescent="0.25">
      <c r="Q397" s="634"/>
      <c r="R397" s="634"/>
      <c r="S397" s="634"/>
    </row>
    <row r="398" spans="17:19" x14ac:dyDescent="0.25">
      <c r="Q398" s="634"/>
      <c r="R398" s="634"/>
      <c r="S398" s="634"/>
    </row>
    <row r="399" spans="17:19" x14ac:dyDescent="0.25">
      <c r="Q399" s="634"/>
      <c r="R399" s="634"/>
      <c r="S399" s="634"/>
    </row>
    <row r="400" spans="17:19" x14ac:dyDescent="0.25">
      <c r="Q400" s="634"/>
      <c r="R400" s="634"/>
      <c r="S400" s="634"/>
    </row>
    <row r="401" spans="17:19" x14ac:dyDescent="0.25">
      <c r="Q401" s="634"/>
      <c r="R401" s="634"/>
      <c r="S401" s="634"/>
    </row>
    <row r="402" spans="17:19" x14ac:dyDescent="0.25">
      <c r="Q402" s="634"/>
      <c r="R402" s="634"/>
      <c r="S402" s="634"/>
    </row>
    <row r="403" spans="17:19" x14ac:dyDescent="0.25">
      <c r="Q403" s="634"/>
      <c r="R403" s="634"/>
      <c r="S403" s="634"/>
    </row>
    <row r="404" spans="17:19" x14ac:dyDescent="0.25">
      <c r="Q404" s="634"/>
      <c r="R404" s="634"/>
      <c r="S404" s="634"/>
    </row>
    <row r="405" spans="17:19" x14ac:dyDescent="0.25">
      <c r="Q405" s="634"/>
      <c r="R405" s="634"/>
      <c r="S405" s="634"/>
    </row>
    <row r="406" spans="17:19" x14ac:dyDescent="0.25">
      <c r="Q406" s="634"/>
      <c r="R406" s="634"/>
      <c r="S406" s="634"/>
    </row>
    <row r="407" spans="17:19" x14ac:dyDescent="0.25">
      <c r="Q407" s="634"/>
      <c r="R407" s="634"/>
      <c r="S407" s="634"/>
    </row>
    <row r="408" spans="17:19" x14ac:dyDescent="0.25">
      <c r="Q408" s="634"/>
      <c r="R408" s="634"/>
      <c r="S408" s="634"/>
    </row>
    <row r="409" spans="17:19" x14ac:dyDescent="0.25">
      <c r="Q409" s="634"/>
      <c r="R409" s="634"/>
      <c r="S409" s="634"/>
    </row>
    <row r="410" spans="17:19" x14ac:dyDescent="0.25">
      <c r="Q410" s="634"/>
      <c r="R410" s="634"/>
      <c r="S410" s="634"/>
    </row>
    <row r="411" spans="17:19" x14ac:dyDescent="0.25">
      <c r="Q411" s="634"/>
      <c r="R411" s="634"/>
      <c r="S411" s="634"/>
    </row>
    <row r="412" spans="17:19" x14ac:dyDescent="0.25">
      <c r="Q412" s="634"/>
      <c r="R412" s="634"/>
      <c r="S412" s="634"/>
    </row>
    <row r="413" spans="17:19" x14ac:dyDescent="0.25">
      <c r="Q413" s="634"/>
      <c r="R413" s="634"/>
      <c r="S413" s="634"/>
    </row>
    <row r="414" spans="17:19" x14ac:dyDescent="0.25">
      <c r="Q414" s="634"/>
      <c r="R414" s="634"/>
      <c r="S414" s="634"/>
    </row>
    <row r="415" spans="17:19" x14ac:dyDescent="0.25">
      <c r="Q415" s="634"/>
      <c r="R415" s="634"/>
      <c r="S415" s="634"/>
    </row>
    <row r="416" spans="17:19" x14ac:dyDescent="0.25">
      <c r="Q416" s="634"/>
      <c r="R416" s="634"/>
      <c r="S416" s="634"/>
    </row>
    <row r="417" spans="17:19" x14ac:dyDescent="0.25">
      <c r="Q417" s="634"/>
      <c r="R417" s="634"/>
      <c r="S417" s="634"/>
    </row>
    <row r="418" spans="17:19" x14ac:dyDescent="0.25">
      <c r="Q418" s="634"/>
      <c r="R418" s="634"/>
      <c r="S418" s="634"/>
    </row>
    <row r="419" spans="17:19" x14ac:dyDescent="0.25">
      <c r="Q419" s="634"/>
      <c r="R419" s="634"/>
      <c r="S419" s="634"/>
    </row>
    <row r="420" spans="17:19" x14ac:dyDescent="0.25">
      <c r="Q420" s="634"/>
      <c r="R420" s="634"/>
      <c r="S420" s="634"/>
    </row>
    <row r="421" spans="17:19" x14ac:dyDescent="0.25">
      <c r="Q421" s="634"/>
      <c r="R421" s="634"/>
      <c r="S421" s="634"/>
    </row>
    <row r="422" spans="17:19" x14ac:dyDescent="0.25">
      <c r="Q422" s="634"/>
      <c r="R422" s="634"/>
      <c r="S422" s="634"/>
    </row>
    <row r="423" spans="17:19" x14ac:dyDescent="0.25">
      <c r="Q423" s="634"/>
      <c r="R423" s="634"/>
      <c r="S423" s="634"/>
    </row>
    <row r="424" spans="17:19" x14ac:dyDescent="0.25">
      <c r="Q424" s="634"/>
      <c r="R424" s="634"/>
      <c r="S424" s="634"/>
    </row>
    <row r="425" spans="17:19" x14ac:dyDescent="0.25">
      <c r="Q425" s="634"/>
      <c r="R425" s="634"/>
      <c r="S425" s="634"/>
    </row>
    <row r="426" spans="17:19" x14ac:dyDescent="0.25">
      <c r="Q426" s="634"/>
      <c r="R426" s="634"/>
      <c r="S426" s="634"/>
    </row>
    <row r="427" spans="17:19" x14ac:dyDescent="0.25">
      <c r="Q427" s="634"/>
      <c r="R427" s="634"/>
      <c r="S427" s="634"/>
    </row>
    <row r="428" spans="17:19" x14ac:dyDescent="0.25">
      <c r="Q428" s="634"/>
      <c r="R428" s="634"/>
      <c r="S428" s="634"/>
    </row>
    <row r="429" spans="17:19" x14ac:dyDescent="0.25">
      <c r="Q429" s="634"/>
      <c r="R429" s="634"/>
      <c r="S429" s="634"/>
    </row>
    <row r="430" spans="17:19" x14ac:dyDescent="0.25">
      <c r="Q430" s="634"/>
      <c r="R430" s="634"/>
      <c r="S430" s="634"/>
    </row>
    <row r="431" spans="17:19" x14ac:dyDescent="0.25">
      <c r="Q431" s="634"/>
      <c r="R431" s="634"/>
      <c r="S431" s="634"/>
    </row>
    <row r="432" spans="17:19" x14ac:dyDescent="0.25">
      <c r="Q432" s="634"/>
      <c r="R432" s="634"/>
      <c r="S432" s="634"/>
    </row>
    <row r="433" spans="17:19" x14ac:dyDescent="0.25">
      <c r="Q433" s="634"/>
      <c r="R433" s="634"/>
      <c r="S433" s="634"/>
    </row>
    <row r="434" spans="17:19" x14ac:dyDescent="0.25">
      <c r="Q434" s="634"/>
      <c r="R434" s="634"/>
      <c r="S434" s="634"/>
    </row>
    <row r="435" spans="17:19" x14ac:dyDescent="0.25">
      <c r="Q435" s="634"/>
      <c r="R435" s="634"/>
      <c r="S435" s="634"/>
    </row>
    <row r="436" spans="17:19" x14ac:dyDescent="0.25">
      <c r="Q436" s="634"/>
      <c r="R436" s="634"/>
      <c r="S436" s="634"/>
    </row>
    <row r="437" spans="17:19" x14ac:dyDescent="0.25">
      <c r="Q437" s="634"/>
      <c r="R437" s="634"/>
      <c r="S437" s="634"/>
    </row>
    <row r="438" spans="17:19" x14ac:dyDescent="0.25">
      <c r="Q438" s="634"/>
      <c r="R438" s="634"/>
      <c r="S438" s="634"/>
    </row>
    <row r="439" spans="17:19" x14ac:dyDescent="0.25">
      <c r="Q439" s="634"/>
      <c r="R439" s="634"/>
      <c r="S439" s="634"/>
    </row>
    <row r="440" spans="17:19" x14ac:dyDescent="0.25">
      <c r="Q440" s="634"/>
      <c r="R440" s="634"/>
      <c r="S440" s="634"/>
    </row>
    <row r="441" spans="17:19" x14ac:dyDescent="0.25">
      <c r="Q441" s="634"/>
      <c r="R441" s="634"/>
      <c r="S441" s="634"/>
    </row>
    <row r="442" spans="17:19" x14ac:dyDescent="0.25">
      <c r="Q442" s="634"/>
      <c r="R442" s="634"/>
      <c r="S442" s="634"/>
    </row>
    <row r="443" spans="17:19" x14ac:dyDescent="0.25">
      <c r="Q443" s="634"/>
      <c r="R443" s="634"/>
      <c r="S443" s="634"/>
    </row>
    <row r="444" spans="17:19" x14ac:dyDescent="0.25">
      <c r="Q444" s="634"/>
      <c r="R444" s="634"/>
      <c r="S444" s="634"/>
    </row>
    <row r="445" spans="17:19" x14ac:dyDescent="0.25">
      <c r="Q445" s="634"/>
      <c r="R445" s="634"/>
      <c r="S445" s="634"/>
    </row>
    <row r="446" spans="17:19" x14ac:dyDescent="0.25">
      <c r="Q446" s="634"/>
      <c r="R446" s="634"/>
      <c r="S446" s="634"/>
    </row>
    <row r="447" spans="17:19" x14ac:dyDescent="0.25">
      <c r="Q447" s="634"/>
      <c r="R447" s="634"/>
      <c r="S447" s="634"/>
    </row>
    <row r="448" spans="17:19" x14ac:dyDescent="0.25">
      <c r="Q448" s="634"/>
      <c r="R448" s="634"/>
      <c r="S448" s="634"/>
    </row>
    <row r="449" spans="17:19" x14ac:dyDescent="0.25">
      <c r="Q449" s="634"/>
      <c r="R449" s="634"/>
      <c r="S449" s="634"/>
    </row>
    <row r="450" spans="17:19" x14ac:dyDescent="0.25">
      <c r="Q450" s="634"/>
      <c r="R450" s="634"/>
      <c r="S450" s="634"/>
    </row>
    <row r="451" spans="17:19" x14ac:dyDescent="0.25">
      <c r="Q451" s="634"/>
      <c r="R451" s="634"/>
      <c r="S451" s="634"/>
    </row>
    <row r="452" spans="17:19" x14ac:dyDescent="0.25">
      <c r="Q452" s="634"/>
      <c r="R452" s="634"/>
      <c r="S452" s="634"/>
    </row>
    <row r="453" spans="17:19" x14ac:dyDescent="0.25">
      <c r="Q453" s="634"/>
      <c r="R453" s="634"/>
      <c r="S453" s="634"/>
    </row>
    <row r="454" spans="17:19" x14ac:dyDescent="0.25">
      <c r="Q454" s="634"/>
      <c r="R454" s="634"/>
      <c r="S454" s="634"/>
    </row>
    <row r="455" spans="17:19" x14ac:dyDescent="0.25">
      <c r="Q455" s="634"/>
      <c r="R455" s="634"/>
      <c r="S455" s="634"/>
    </row>
    <row r="456" spans="17:19" x14ac:dyDescent="0.25">
      <c r="Q456" s="634"/>
      <c r="R456" s="634"/>
      <c r="S456" s="634"/>
    </row>
    <row r="457" spans="17:19" x14ac:dyDescent="0.25">
      <c r="Q457" s="634"/>
      <c r="R457" s="634"/>
      <c r="S457" s="634"/>
    </row>
    <row r="458" spans="17:19" x14ac:dyDescent="0.25">
      <c r="Q458" s="634"/>
      <c r="R458" s="634"/>
      <c r="S458" s="634"/>
    </row>
    <row r="459" spans="17:19" x14ac:dyDescent="0.25">
      <c r="Q459" s="634"/>
      <c r="R459" s="634"/>
      <c r="S459" s="634"/>
    </row>
    <row r="460" spans="17:19" x14ac:dyDescent="0.25">
      <c r="Q460" s="634"/>
      <c r="R460" s="634"/>
      <c r="S460" s="634"/>
    </row>
    <row r="461" spans="17:19" x14ac:dyDescent="0.25">
      <c r="Q461" s="634"/>
      <c r="R461" s="634"/>
      <c r="S461" s="634"/>
    </row>
    <row r="462" spans="17:19" x14ac:dyDescent="0.25">
      <c r="Q462" s="634"/>
      <c r="R462" s="634"/>
      <c r="S462" s="634"/>
    </row>
    <row r="463" spans="17:19" x14ac:dyDescent="0.25">
      <c r="Q463" s="634"/>
      <c r="R463" s="634"/>
      <c r="S463" s="634"/>
    </row>
    <row r="464" spans="17:19" x14ac:dyDescent="0.25">
      <c r="Q464" s="634"/>
      <c r="R464" s="634"/>
      <c r="S464" s="634"/>
    </row>
    <row r="465" spans="17:19" x14ac:dyDescent="0.25">
      <c r="Q465" s="634"/>
      <c r="R465" s="634"/>
      <c r="S465" s="634"/>
    </row>
    <row r="466" spans="17:19" x14ac:dyDescent="0.25">
      <c r="Q466" s="634"/>
      <c r="R466" s="634"/>
      <c r="S466" s="634"/>
    </row>
    <row r="467" spans="17:19" x14ac:dyDescent="0.25">
      <c r="Q467" s="634"/>
      <c r="R467" s="634"/>
      <c r="S467" s="634"/>
    </row>
    <row r="468" spans="17:19" x14ac:dyDescent="0.25">
      <c r="Q468" s="634"/>
      <c r="R468" s="634"/>
      <c r="S468" s="634"/>
    </row>
    <row r="469" spans="17:19" x14ac:dyDescent="0.25">
      <c r="Q469" s="634"/>
      <c r="R469" s="634"/>
      <c r="S469" s="634"/>
    </row>
    <row r="470" spans="17:19" x14ac:dyDescent="0.25">
      <c r="Q470" s="634"/>
      <c r="R470" s="634"/>
      <c r="S470" s="634"/>
    </row>
    <row r="471" spans="17:19" x14ac:dyDescent="0.25">
      <c r="Q471" s="634"/>
      <c r="R471" s="634"/>
      <c r="S471" s="634"/>
    </row>
    <row r="472" spans="17:19" x14ac:dyDescent="0.25">
      <c r="Q472" s="634"/>
      <c r="R472" s="634"/>
      <c r="S472" s="634"/>
    </row>
    <row r="473" spans="17:19" x14ac:dyDescent="0.25">
      <c r="Q473" s="634"/>
      <c r="R473" s="634"/>
      <c r="S473" s="634"/>
    </row>
    <row r="474" spans="17:19" x14ac:dyDescent="0.25">
      <c r="Q474" s="634"/>
      <c r="R474" s="634"/>
      <c r="S474" s="634"/>
    </row>
    <row r="475" spans="17:19" x14ac:dyDescent="0.25">
      <c r="Q475" s="634"/>
      <c r="R475" s="634"/>
      <c r="S475" s="634"/>
    </row>
    <row r="476" spans="17:19" x14ac:dyDescent="0.25">
      <c r="Q476" s="634"/>
      <c r="R476" s="634"/>
      <c r="S476" s="634"/>
    </row>
    <row r="477" spans="17:19" x14ac:dyDescent="0.25">
      <c r="Q477" s="634"/>
      <c r="R477" s="634"/>
      <c r="S477" s="634"/>
    </row>
    <row r="478" spans="17:19" x14ac:dyDescent="0.25">
      <c r="Q478" s="634"/>
      <c r="R478" s="634"/>
      <c r="S478" s="634"/>
    </row>
    <row r="479" spans="17:19" x14ac:dyDescent="0.25">
      <c r="Q479" s="634"/>
      <c r="R479" s="634"/>
      <c r="S479" s="634"/>
    </row>
    <row r="480" spans="17:19" x14ac:dyDescent="0.25">
      <c r="Q480" s="634"/>
      <c r="R480" s="634"/>
      <c r="S480" s="634"/>
    </row>
    <row r="481" spans="17:19" x14ac:dyDescent="0.25">
      <c r="Q481" s="634"/>
      <c r="R481" s="634"/>
      <c r="S481" s="634"/>
    </row>
    <row r="482" spans="17:19" x14ac:dyDescent="0.25">
      <c r="Q482" s="634"/>
      <c r="R482" s="634"/>
      <c r="S482" s="634"/>
    </row>
    <row r="483" spans="17:19" x14ac:dyDescent="0.25">
      <c r="Q483" s="634"/>
      <c r="R483" s="634"/>
      <c r="S483" s="634"/>
    </row>
    <row r="484" spans="17:19" x14ac:dyDescent="0.25">
      <c r="Q484" s="634"/>
      <c r="R484" s="634"/>
      <c r="S484" s="634"/>
    </row>
    <row r="485" spans="17:19" x14ac:dyDescent="0.25">
      <c r="Q485" s="634"/>
      <c r="R485" s="634"/>
      <c r="S485" s="634"/>
    </row>
    <row r="486" spans="17:19" x14ac:dyDescent="0.25">
      <c r="Q486" s="634"/>
      <c r="R486" s="634"/>
      <c r="S486" s="634"/>
    </row>
    <row r="487" spans="17:19" x14ac:dyDescent="0.25">
      <c r="Q487" s="634"/>
      <c r="R487" s="634"/>
      <c r="S487" s="634"/>
    </row>
    <row r="488" spans="17:19" x14ac:dyDescent="0.25">
      <c r="Q488" s="634"/>
      <c r="R488" s="634"/>
      <c r="S488" s="634"/>
    </row>
    <row r="489" spans="17:19" x14ac:dyDescent="0.25">
      <c r="Q489" s="634"/>
      <c r="R489" s="634"/>
      <c r="S489" s="634"/>
    </row>
    <row r="490" spans="17:19" x14ac:dyDescent="0.25">
      <c r="Q490" s="634"/>
      <c r="R490" s="634"/>
      <c r="S490" s="634"/>
    </row>
    <row r="491" spans="17:19" x14ac:dyDescent="0.25">
      <c r="Q491" s="634"/>
      <c r="R491" s="634"/>
      <c r="S491" s="634"/>
    </row>
    <row r="492" spans="17:19" x14ac:dyDescent="0.25">
      <c r="Q492" s="634"/>
      <c r="R492" s="634"/>
      <c r="S492" s="634"/>
    </row>
    <row r="493" spans="17:19" x14ac:dyDescent="0.25">
      <c r="Q493" s="634"/>
      <c r="R493" s="634"/>
      <c r="S493" s="634"/>
    </row>
    <row r="494" spans="17:19" x14ac:dyDescent="0.25">
      <c r="Q494" s="634"/>
      <c r="R494" s="634"/>
      <c r="S494" s="634"/>
    </row>
    <row r="495" spans="17:19" x14ac:dyDescent="0.25">
      <c r="Q495" s="634"/>
      <c r="R495" s="634"/>
      <c r="S495" s="634"/>
    </row>
    <row r="496" spans="17:19" x14ac:dyDescent="0.25">
      <c r="Q496" s="634"/>
      <c r="R496" s="634"/>
      <c r="S496" s="634"/>
    </row>
    <row r="497" spans="17:19" x14ac:dyDescent="0.25">
      <c r="Q497" s="634"/>
      <c r="R497" s="634"/>
      <c r="S497" s="634"/>
    </row>
    <row r="498" spans="17:19" x14ac:dyDescent="0.25">
      <c r="Q498" s="634"/>
      <c r="R498" s="634"/>
      <c r="S498" s="634"/>
    </row>
    <row r="499" spans="17:19" x14ac:dyDescent="0.25">
      <c r="Q499" s="634"/>
      <c r="R499" s="634"/>
      <c r="S499" s="634"/>
    </row>
    <row r="500" spans="17:19" x14ac:dyDescent="0.25">
      <c r="Q500" s="634"/>
      <c r="R500" s="634"/>
      <c r="S500" s="634"/>
    </row>
    <row r="501" spans="17:19" x14ac:dyDescent="0.25">
      <c r="Q501" s="634"/>
      <c r="R501" s="634"/>
      <c r="S501" s="634"/>
    </row>
    <row r="502" spans="17:19" x14ac:dyDescent="0.25">
      <c r="Q502" s="634"/>
      <c r="R502" s="634"/>
      <c r="S502" s="634"/>
    </row>
    <row r="503" spans="17:19" x14ac:dyDescent="0.25">
      <c r="Q503" s="634"/>
      <c r="R503" s="634"/>
      <c r="S503" s="634"/>
    </row>
    <row r="504" spans="17:19" x14ac:dyDescent="0.25">
      <c r="Q504" s="634"/>
      <c r="R504" s="634"/>
      <c r="S504" s="634"/>
    </row>
    <row r="505" spans="17:19" x14ac:dyDescent="0.25">
      <c r="Q505" s="634"/>
      <c r="R505" s="634"/>
      <c r="S505" s="634"/>
    </row>
    <row r="506" spans="17:19" x14ac:dyDescent="0.25">
      <c r="Q506" s="634"/>
      <c r="R506" s="634"/>
      <c r="S506" s="634"/>
    </row>
    <row r="507" spans="17:19" x14ac:dyDescent="0.25">
      <c r="Q507" s="634"/>
      <c r="R507" s="634"/>
      <c r="S507" s="634"/>
    </row>
    <row r="508" spans="17:19" x14ac:dyDescent="0.25">
      <c r="Q508" s="634"/>
      <c r="R508" s="634"/>
      <c r="S508" s="634"/>
    </row>
    <row r="509" spans="17:19" x14ac:dyDescent="0.25">
      <c r="Q509" s="634"/>
      <c r="R509" s="634"/>
      <c r="S509" s="634"/>
    </row>
    <row r="510" spans="17:19" x14ac:dyDescent="0.25">
      <c r="Q510" s="634"/>
      <c r="R510" s="634"/>
      <c r="S510" s="634"/>
    </row>
    <row r="511" spans="17:19" x14ac:dyDescent="0.25">
      <c r="Q511" s="634"/>
      <c r="R511" s="634"/>
      <c r="S511" s="634"/>
    </row>
    <row r="512" spans="17:19" x14ac:dyDescent="0.25">
      <c r="Q512" s="634"/>
      <c r="R512" s="634"/>
      <c r="S512" s="634"/>
    </row>
    <row r="513" spans="17:19" x14ac:dyDescent="0.25">
      <c r="Q513" s="634"/>
      <c r="R513" s="634"/>
      <c r="S513" s="634"/>
    </row>
    <row r="514" spans="17:19" x14ac:dyDescent="0.25">
      <c r="Q514" s="634"/>
      <c r="R514" s="634"/>
      <c r="S514" s="634"/>
    </row>
    <row r="515" spans="17:19" x14ac:dyDescent="0.25">
      <c r="Q515" s="634"/>
      <c r="R515" s="634"/>
      <c r="S515" s="634"/>
    </row>
    <row r="516" spans="17:19" x14ac:dyDescent="0.25">
      <c r="Q516" s="634"/>
      <c r="R516" s="634"/>
      <c r="S516" s="634"/>
    </row>
    <row r="517" spans="17:19" x14ac:dyDescent="0.25">
      <c r="Q517" s="634"/>
      <c r="R517" s="634"/>
      <c r="S517" s="634"/>
    </row>
    <row r="518" spans="17:19" x14ac:dyDescent="0.25">
      <c r="Q518" s="634"/>
      <c r="R518" s="634"/>
      <c r="S518" s="634"/>
    </row>
    <row r="519" spans="17:19" x14ac:dyDescent="0.25">
      <c r="Q519" s="634"/>
      <c r="R519" s="634"/>
      <c r="S519" s="634"/>
    </row>
    <row r="520" spans="17:19" x14ac:dyDescent="0.25">
      <c r="Q520" s="634"/>
      <c r="R520" s="634"/>
      <c r="S520" s="634"/>
    </row>
    <row r="521" spans="17:19" x14ac:dyDescent="0.25">
      <c r="Q521" s="634"/>
      <c r="R521" s="634"/>
      <c r="S521" s="634"/>
    </row>
    <row r="522" spans="17:19" x14ac:dyDescent="0.25">
      <c r="Q522" s="634"/>
      <c r="R522" s="634"/>
      <c r="S522" s="634"/>
    </row>
    <row r="523" spans="17:19" x14ac:dyDescent="0.25">
      <c r="Q523" s="634"/>
      <c r="R523" s="634"/>
      <c r="S523" s="634"/>
    </row>
    <row r="524" spans="17:19" x14ac:dyDescent="0.25">
      <c r="Q524" s="634"/>
      <c r="R524" s="634"/>
      <c r="S524" s="634"/>
    </row>
    <row r="525" spans="17:19" x14ac:dyDescent="0.25">
      <c r="Q525" s="634"/>
      <c r="R525" s="634"/>
      <c r="S525" s="634"/>
    </row>
    <row r="526" spans="17:19" x14ac:dyDescent="0.25">
      <c r="Q526" s="634"/>
      <c r="R526" s="634"/>
      <c r="S526" s="634"/>
    </row>
    <row r="527" spans="17:19" x14ac:dyDescent="0.25">
      <c r="Q527" s="634"/>
      <c r="R527" s="634"/>
      <c r="S527" s="634"/>
    </row>
    <row r="528" spans="17:19" x14ac:dyDescent="0.25">
      <c r="Q528" s="634"/>
      <c r="R528" s="634"/>
      <c r="S528" s="634"/>
    </row>
    <row r="529" spans="17:19" x14ac:dyDescent="0.25">
      <c r="Q529" s="634"/>
      <c r="R529" s="634"/>
      <c r="S529" s="634"/>
    </row>
    <row r="530" spans="17:19" x14ac:dyDescent="0.25">
      <c r="Q530" s="634"/>
      <c r="R530" s="634"/>
      <c r="S530" s="634"/>
    </row>
    <row r="531" spans="17:19" x14ac:dyDescent="0.25">
      <c r="Q531" s="634"/>
      <c r="R531" s="634"/>
      <c r="S531" s="634"/>
    </row>
    <row r="532" spans="17:19" x14ac:dyDescent="0.25">
      <c r="Q532" s="634"/>
      <c r="R532" s="634"/>
      <c r="S532" s="634"/>
    </row>
    <row r="533" spans="17:19" x14ac:dyDescent="0.25">
      <c r="Q533" s="634"/>
      <c r="R533" s="634"/>
      <c r="S533" s="634"/>
    </row>
    <row r="534" spans="17:19" x14ac:dyDescent="0.25">
      <c r="Q534" s="634"/>
      <c r="R534" s="634"/>
      <c r="S534" s="634"/>
    </row>
    <row r="535" spans="17:19" x14ac:dyDescent="0.25">
      <c r="Q535" s="634"/>
      <c r="R535" s="634"/>
      <c r="S535" s="634"/>
    </row>
    <row r="536" spans="17:19" x14ac:dyDescent="0.25">
      <c r="Q536" s="634"/>
      <c r="R536" s="634"/>
      <c r="S536" s="634"/>
    </row>
    <row r="537" spans="17:19" x14ac:dyDescent="0.25">
      <c r="Q537" s="634"/>
      <c r="R537" s="634"/>
      <c r="S537" s="634"/>
    </row>
    <row r="538" spans="17:19" x14ac:dyDescent="0.25">
      <c r="Q538" s="634"/>
      <c r="R538" s="634"/>
      <c r="S538" s="634"/>
    </row>
    <row r="539" spans="17:19" x14ac:dyDescent="0.25">
      <c r="Q539" s="634"/>
      <c r="R539" s="634"/>
      <c r="S539" s="634"/>
    </row>
    <row r="540" spans="17:19" x14ac:dyDescent="0.25">
      <c r="Q540" s="634"/>
      <c r="R540" s="634"/>
      <c r="S540" s="634"/>
    </row>
    <row r="541" spans="17:19" x14ac:dyDescent="0.25">
      <c r="Q541" s="634"/>
      <c r="R541" s="634"/>
      <c r="S541" s="634"/>
    </row>
    <row r="542" spans="17:19" x14ac:dyDescent="0.25">
      <c r="Q542" s="634"/>
      <c r="R542" s="634"/>
      <c r="S542" s="634"/>
    </row>
    <row r="543" spans="17:19" x14ac:dyDescent="0.25">
      <c r="Q543" s="634"/>
      <c r="R543" s="634"/>
      <c r="S543" s="634"/>
    </row>
    <row r="544" spans="17:19" x14ac:dyDescent="0.25">
      <c r="Q544" s="634"/>
      <c r="R544" s="634"/>
      <c r="S544" s="634"/>
    </row>
    <row r="545" spans="17:19" x14ac:dyDescent="0.25">
      <c r="Q545" s="634"/>
      <c r="R545" s="634"/>
      <c r="S545" s="634"/>
    </row>
    <row r="546" spans="17:19" x14ac:dyDescent="0.25">
      <c r="Q546" s="634"/>
      <c r="R546" s="634"/>
      <c r="S546" s="634"/>
    </row>
    <row r="547" spans="17:19" x14ac:dyDescent="0.25">
      <c r="Q547" s="634"/>
      <c r="R547" s="634"/>
      <c r="S547" s="634"/>
    </row>
    <row r="548" spans="17:19" x14ac:dyDescent="0.25">
      <c r="Q548" s="634"/>
      <c r="R548" s="634"/>
      <c r="S548" s="634"/>
    </row>
    <row r="549" spans="17:19" x14ac:dyDescent="0.25">
      <c r="Q549" s="634"/>
      <c r="R549" s="634"/>
      <c r="S549" s="634"/>
    </row>
    <row r="550" spans="17:19" x14ac:dyDescent="0.25">
      <c r="Q550" s="634"/>
      <c r="R550" s="634"/>
      <c r="S550" s="634"/>
    </row>
    <row r="551" spans="17:19" x14ac:dyDescent="0.25">
      <c r="Q551" s="634"/>
      <c r="R551" s="634"/>
      <c r="S551" s="634"/>
    </row>
    <row r="552" spans="17:19" x14ac:dyDescent="0.25">
      <c r="Q552" s="634"/>
      <c r="R552" s="634"/>
      <c r="S552" s="634"/>
    </row>
    <row r="553" spans="17:19" x14ac:dyDescent="0.25">
      <c r="Q553" s="634"/>
      <c r="R553" s="634"/>
      <c r="S553" s="634"/>
    </row>
    <row r="554" spans="17:19" x14ac:dyDescent="0.25">
      <c r="Q554" s="634"/>
      <c r="R554" s="634"/>
      <c r="S554" s="634"/>
    </row>
    <row r="555" spans="17:19" x14ac:dyDescent="0.25">
      <c r="Q555" s="634"/>
      <c r="R555" s="634"/>
      <c r="S555" s="634"/>
    </row>
    <row r="556" spans="17:19" x14ac:dyDescent="0.25">
      <c r="Q556" s="634"/>
      <c r="R556" s="634"/>
      <c r="S556" s="634"/>
    </row>
    <row r="557" spans="17:19" x14ac:dyDescent="0.25">
      <c r="Q557" s="634"/>
      <c r="R557" s="634"/>
      <c r="S557" s="634"/>
    </row>
    <row r="558" spans="17:19" x14ac:dyDescent="0.25">
      <c r="Q558" s="634"/>
      <c r="R558" s="634"/>
      <c r="S558" s="634"/>
    </row>
    <row r="559" spans="17:19" x14ac:dyDescent="0.25">
      <c r="Q559" s="634"/>
      <c r="R559" s="634"/>
      <c r="S559" s="634"/>
    </row>
    <row r="560" spans="17:19" x14ac:dyDescent="0.25">
      <c r="Q560" s="634"/>
      <c r="R560" s="634"/>
      <c r="S560" s="634"/>
    </row>
    <row r="561" spans="17:19" x14ac:dyDescent="0.25">
      <c r="Q561" s="634"/>
      <c r="R561" s="634"/>
      <c r="S561" s="634"/>
    </row>
    <row r="562" spans="17:19" x14ac:dyDescent="0.25">
      <c r="Q562" s="634"/>
      <c r="R562" s="634"/>
      <c r="S562" s="634"/>
    </row>
    <row r="563" spans="17:19" x14ac:dyDescent="0.25">
      <c r="Q563" s="634"/>
      <c r="R563" s="634"/>
      <c r="S563" s="634"/>
    </row>
    <row r="564" spans="17:19" x14ac:dyDescent="0.25">
      <c r="Q564" s="634"/>
      <c r="R564" s="634"/>
      <c r="S564" s="634"/>
    </row>
    <row r="565" spans="17:19" x14ac:dyDescent="0.25">
      <c r="Q565" s="634"/>
      <c r="R565" s="634"/>
      <c r="S565" s="634"/>
    </row>
    <row r="566" spans="17:19" x14ac:dyDescent="0.25">
      <c r="Q566" s="634"/>
      <c r="R566" s="634"/>
      <c r="S566" s="634"/>
    </row>
    <row r="567" spans="17:19" x14ac:dyDescent="0.25">
      <c r="Q567" s="634"/>
      <c r="R567" s="634"/>
      <c r="S567" s="634"/>
    </row>
    <row r="568" spans="17:19" x14ac:dyDescent="0.25">
      <c r="Q568" s="634"/>
      <c r="R568" s="634"/>
      <c r="S568" s="634"/>
    </row>
    <row r="569" spans="17:19" x14ac:dyDescent="0.25">
      <c r="Q569" s="634"/>
      <c r="R569" s="634"/>
      <c r="S569" s="634"/>
    </row>
    <row r="570" spans="17:19" x14ac:dyDescent="0.25">
      <c r="Q570" s="634"/>
      <c r="R570" s="634"/>
      <c r="S570" s="634"/>
    </row>
    <row r="571" spans="17:19" x14ac:dyDescent="0.25">
      <c r="Q571" s="634"/>
      <c r="R571" s="634"/>
      <c r="S571" s="634"/>
    </row>
    <row r="572" spans="17:19" x14ac:dyDescent="0.25">
      <c r="Q572" s="634"/>
      <c r="R572" s="634"/>
      <c r="S572" s="634"/>
    </row>
    <row r="573" spans="17:19" x14ac:dyDescent="0.25">
      <c r="Q573" s="634"/>
      <c r="R573" s="634"/>
      <c r="S573" s="634"/>
    </row>
    <row r="574" spans="17:19" x14ac:dyDescent="0.25">
      <c r="Q574" s="634"/>
      <c r="R574" s="634"/>
      <c r="S574" s="634"/>
    </row>
    <row r="575" spans="17:19" x14ac:dyDescent="0.25">
      <c r="Q575" s="634"/>
      <c r="R575" s="634"/>
      <c r="S575" s="634"/>
    </row>
    <row r="576" spans="17:19" x14ac:dyDescent="0.25">
      <c r="Q576" s="634"/>
      <c r="R576" s="634"/>
      <c r="S576" s="634"/>
    </row>
    <row r="577" spans="17:19" x14ac:dyDescent="0.25">
      <c r="Q577" s="634"/>
      <c r="R577" s="634"/>
      <c r="S577" s="634"/>
    </row>
    <row r="578" spans="17:19" x14ac:dyDescent="0.25">
      <c r="Q578" s="634"/>
      <c r="R578" s="634"/>
      <c r="S578" s="634"/>
    </row>
    <row r="579" spans="17:19" x14ac:dyDescent="0.25">
      <c r="Q579" s="634"/>
      <c r="R579" s="634"/>
      <c r="S579" s="634"/>
    </row>
    <row r="580" spans="17:19" x14ac:dyDescent="0.25">
      <c r="Q580" s="634"/>
      <c r="R580" s="634"/>
      <c r="S580" s="634"/>
    </row>
    <row r="581" spans="17:19" x14ac:dyDescent="0.25">
      <c r="Q581" s="634"/>
      <c r="R581" s="634"/>
      <c r="S581" s="634"/>
    </row>
    <row r="582" spans="17:19" x14ac:dyDescent="0.25">
      <c r="Q582" s="634"/>
      <c r="R582" s="634"/>
      <c r="S582" s="634"/>
    </row>
    <row r="583" spans="17:19" x14ac:dyDescent="0.25">
      <c r="Q583" s="634"/>
      <c r="R583" s="634"/>
      <c r="S583" s="634"/>
    </row>
    <row r="584" spans="17:19" x14ac:dyDescent="0.25">
      <c r="Q584" s="634"/>
      <c r="R584" s="634"/>
      <c r="S584" s="634"/>
    </row>
    <row r="585" spans="17:19" x14ac:dyDescent="0.25">
      <c r="Q585" s="634"/>
      <c r="R585" s="634"/>
      <c r="S585" s="634"/>
    </row>
    <row r="586" spans="17:19" x14ac:dyDescent="0.25">
      <c r="Q586" s="634"/>
      <c r="R586" s="634"/>
      <c r="S586" s="634"/>
    </row>
    <row r="587" spans="17:19" x14ac:dyDescent="0.25">
      <c r="Q587" s="634"/>
      <c r="R587" s="634"/>
      <c r="S587" s="634"/>
    </row>
    <row r="588" spans="17:19" x14ac:dyDescent="0.25">
      <c r="Q588" s="634"/>
      <c r="R588" s="634"/>
      <c r="S588" s="634"/>
    </row>
    <row r="589" spans="17:19" x14ac:dyDescent="0.25">
      <c r="Q589" s="634"/>
      <c r="R589" s="634"/>
      <c r="S589" s="634"/>
    </row>
    <row r="590" spans="17:19" x14ac:dyDescent="0.25">
      <c r="Q590" s="634"/>
      <c r="R590" s="634"/>
      <c r="S590" s="634"/>
    </row>
    <row r="591" spans="17:19" x14ac:dyDescent="0.25">
      <c r="Q591" s="634"/>
      <c r="R591" s="634"/>
      <c r="S591" s="634"/>
    </row>
    <row r="592" spans="17:19" x14ac:dyDescent="0.25">
      <c r="Q592" s="634"/>
      <c r="R592" s="634"/>
      <c r="S592" s="634"/>
    </row>
    <row r="593" spans="17:19" x14ac:dyDescent="0.25">
      <c r="Q593" s="634"/>
      <c r="R593" s="634"/>
      <c r="S593" s="634"/>
    </row>
    <row r="594" spans="17:19" x14ac:dyDescent="0.25">
      <c r="Q594" s="634"/>
      <c r="R594" s="634"/>
      <c r="S594" s="634"/>
    </row>
    <row r="595" spans="17:19" x14ac:dyDescent="0.25">
      <c r="Q595" s="634"/>
      <c r="R595" s="634"/>
      <c r="S595" s="634"/>
    </row>
    <row r="596" spans="17:19" x14ac:dyDescent="0.25">
      <c r="Q596" s="634"/>
      <c r="R596" s="634"/>
      <c r="S596" s="634"/>
    </row>
    <row r="597" spans="17:19" x14ac:dyDescent="0.25">
      <c r="Q597" s="634"/>
      <c r="R597" s="634"/>
      <c r="S597" s="634"/>
    </row>
    <row r="598" spans="17:19" x14ac:dyDescent="0.25">
      <c r="Q598" s="634"/>
      <c r="R598" s="634"/>
      <c r="S598" s="634"/>
    </row>
    <row r="599" spans="17:19" x14ac:dyDescent="0.25">
      <c r="Q599" s="634"/>
      <c r="R599" s="634"/>
      <c r="S599" s="634"/>
    </row>
    <row r="600" spans="17:19" x14ac:dyDescent="0.25">
      <c r="Q600" s="634"/>
      <c r="R600" s="634"/>
      <c r="S600" s="634"/>
    </row>
    <row r="601" spans="17:19" x14ac:dyDescent="0.25">
      <c r="Q601" s="634"/>
      <c r="R601" s="634"/>
      <c r="S601" s="634"/>
    </row>
    <row r="602" spans="17:19" x14ac:dyDescent="0.25">
      <c r="Q602" s="634"/>
      <c r="R602" s="634"/>
      <c r="S602" s="634"/>
    </row>
    <row r="603" spans="17:19" x14ac:dyDescent="0.25">
      <c r="Q603" s="634"/>
      <c r="R603" s="634"/>
      <c r="S603" s="634"/>
    </row>
    <row r="604" spans="17:19" x14ac:dyDescent="0.25">
      <c r="Q604" s="634"/>
      <c r="R604" s="634"/>
      <c r="S604" s="634"/>
    </row>
    <row r="605" spans="17:19" x14ac:dyDescent="0.25">
      <c r="Q605" s="634"/>
      <c r="R605" s="634"/>
      <c r="S605" s="634"/>
    </row>
    <row r="606" spans="17:19" x14ac:dyDescent="0.25">
      <c r="Q606" s="634"/>
      <c r="R606" s="634"/>
      <c r="S606" s="634"/>
    </row>
    <row r="607" spans="17:19" x14ac:dyDescent="0.25">
      <c r="Q607" s="634"/>
      <c r="R607" s="634"/>
      <c r="S607" s="634"/>
    </row>
    <row r="608" spans="17:19" x14ac:dyDescent="0.25">
      <c r="Q608" s="634"/>
      <c r="R608" s="634"/>
      <c r="S608" s="634"/>
    </row>
    <row r="609" spans="17:19" x14ac:dyDescent="0.25">
      <c r="Q609" s="634"/>
      <c r="R609" s="634"/>
      <c r="S609" s="634"/>
    </row>
    <row r="610" spans="17:19" x14ac:dyDescent="0.25">
      <c r="Q610" s="634"/>
      <c r="R610" s="634"/>
      <c r="S610" s="634"/>
    </row>
    <row r="611" spans="17:19" x14ac:dyDescent="0.25">
      <c r="Q611" s="634"/>
      <c r="R611" s="634"/>
      <c r="S611" s="634"/>
    </row>
    <row r="612" spans="17:19" x14ac:dyDescent="0.25">
      <c r="Q612" s="634"/>
      <c r="R612" s="634"/>
      <c r="S612" s="634"/>
    </row>
    <row r="613" spans="17:19" x14ac:dyDescent="0.25">
      <c r="Q613" s="634"/>
      <c r="R613" s="634"/>
      <c r="S613" s="634"/>
    </row>
    <row r="614" spans="17:19" x14ac:dyDescent="0.25">
      <c r="Q614" s="634"/>
      <c r="R614" s="634"/>
      <c r="S614" s="634"/>
    </row>
    <row r="615" spans="17:19" x14ac:dyDescent="0.25">
      <c r="Q615" s="634"/>
      <c r="R615" s="634"/>
      <c r="S615" s="634"/>
    </row>
    <row r="616" spans="17:19" x14ac:dyDescent="0.25">
      <c r="Q616" s="634"/>
      <c r="R616" s="634"/>
      <c r="S616" s="634"/>
    </row>
    <row r="617" spans="17:19" x14ac:dyDescent="0.25">
      <c r="Q617" s="634"/>
      <c r="R617" s="634"/>
      <c r="S617" s="634"/>
    </row>
    <row r="618" spans="17:19" x14ac:dyDescent="0.25">
      <c r="Q618" s="634"/>
      <c r="R618" s="634"/>
      <c r="S618" s="634"/>
    </row>
    <row r="619" spans="17:19" x14ac:dyDescent="0.25">
      <c r="Q619" s="634"/>
      <c r="R619" s="634"/>
      <c r="S619" s="634"/>
    </row>
    <row r="620" spans="17:19" x14ac:dyDescent="0.25">
      <c r="Q620" s="634"/>
      <c r="R620" s="634"/>
      <c r="S620" s="634"/>
    </row>
    <row r="621" spans="17:19" x14ac:dyDescent="0.25">
      <c r="Q621" s="634"/>
      <c r="R621" s="634"/>
      <c r="S621" s="634"/>
    </row>
    <row r="622" spans="17:19" x14ac:dyDescent="0.25">
      <c r="Q622" s="634"/>
      <c r="R622" s="634"/>
      <c r="S622" s="634"/>
    </row>
    <row r="623" spans="17:19" x14ac:dyDescent="0.25">
      <c r="Q623" s="634"/>
      <c r="R623" s="634"/>
      <c r="S623" s="634"/>
    </row>
    <row r="624" spans="17:19" x14ac:dyDescent="0.25">
      <c r="Q624" s="634"/>
      <c r="R624" s="634"/>
      <c r="S624" s="634"/>
    </row>
    <row r="625" spans="17:19" x14ac:dyDescent="0.25">
      <c r="Q625" s="634"/>
      <c r="R625" s="634"/>
      <c r="S625" s="634"/>
    </row>
    <row r="626" spans="17:19" x14ac:dyDescent="0.25">
      <c r="Q626" s="634"/>
      <c r="R626" s="634"/>
      <c r="S626" s="634"/>
    </row>
    <row r="627" spans="17:19" x14ac:dyDescent="0.25">
      <c r="Q627" s="634"/>
      <c r="R627" s="634"/>
      <c r="S627" s="634"/>
    </row>
    <row r="628" spans="17:19" x14ac:dyDescent="0.25">
      <c r="Q628" s="634"/>
      <c r="R628" s="634"/>
      <c r="S628" s="634"/>
    </row>
    <row r="629" spans="17:19" x14ac:dyDescent="0.25">
      <c r="Q629" s="634"/>
      <c r="R629" s="634"/>
      <c r="S629" s="634"/>
    </row>
    <row r="630" spans="17:19" x14ac:dyDescent="0.25">
      <c r="Q630" s="634"/>
      <c r="R630" s="634"/>
      <c r="S630" s="634"/>
    </row>
    <row r="631" spans="17:19" x14ac:dyDescent="0.25">
      <c r="Q631" s="634"/>
      <c r="R631" s="634"/>
      <c r="S631" s="634"/>
    </row>
    <row r="632" spans="17:19" x14ac:dyDescent="0.25">
      <c r="Q632" s="634"/>
      <c r="R632" s="634"/>
      <c r="S632" s="634"/>
    </row>
    <row r="633" spans="17:19" x14ac:dyDescent="0.25">
      <c r="Q633" s="634"/>
      <c r="R633" s="634"/>
      <c r="S633" s="634"/>
    </row>
    <row r="634" spans="17:19" x14ac:dyDescent="0.25">
      <c r="Q634" s="634"/>
      <c r="R634" s="634"/>
      <c r="S634" s="634"/>
    </row>
    <row r="635" spans="17:19" x14ac:dyDescent="0.25">
      <c r="Q635" s="634"/>
      <c r="R635" s="634"/>
      <c r="S635" s="634"/>
    </row>
    <row r="636" spans="17:19" x14ac:dyDescent="0.25">
      <c r="Q636" s="634"/>
      <c r="R636" s="634"/>
      <c r="S636" s="634"/>
    </row>
    <row r="637" spans="17:19" x14ac:dyDescent="0.25">
      <c r="Q637" s="634"/>
      <c r="R637" s="634"/>
      <c r="S637" s="634"/>
    </row>
    <row r="638" spans="17:19" x14ac:dyDescent="0.25">
      <c r="Q638" s="634"/>
      <c r="R638" s="634"/>
      <c r="S638" s="634"/>
    </row>
    <row r="639" spans="17:19" x14ac:dyDescent="0.25">
      <c r="Q639" s="634"/>
      <c r="R639" s="634"/>
      <c r="S639" s="634"/>
    </row>
    <row r="640" spans="17:19" x14ac:dyDescent="0.25">
      <c r="Q640" s="634"/>
      <c r="R640" s="634"/>
      <c r="S640" s="634"/>
    </row>
    <row r="641" spans="17:19" x14ac:dyDescent="0.25">
      <c r="Q641" s="634"/>
      <c r="R641" s="634"/>
      <c r="S641" s="634"/>
    </row>
    <row r="642" spans="17:19" x14ac:dyDescent="0.25">
      <c r="Q642" s="634"/>
      <c r="R642" s="634"/>
      <c r="S642" s="634"/>
    </row>
    <row r="643" spans="17:19" x14ac:dyDescent="0.25">
      <c r="Q643" s="634"/>
      <c r="R643" s="634"/>
      <c r="S643" s="634"/>
    </row>
    <row r="644" spans="17:19" x14ac:dyDescent="0.25">
      <c r="Q644" s="634"/>
      <c r="R644" s="634"/>
      <c r="S644" s="634"/>
    </row>
    <row r="645" spans="17:19" x14ac:dyDescent="0.25">
      <c r="Q645" s="634"/>
      <c r="R645" s="634"/>
      <c r="S645" s="634"/>
    </row>
    <row r="646" spans="17:19" x14ac:dyDescent="0.25">
      <c r="Q646" s="634"/>
      <c r="R646" s="634"/>
      <c r="S646" s="634"/>
    </row>
    <row r="647" spans="17:19" x14ac:dyDescent="0.25">
      <c r="Q647" s="634"/>
      <c r="R647" s="634"/>
      <c r="S647" s="634"/>
    </row>
    <row r="648" spans="17:19" x14ac:dyDescent="0.25">
      <c r="Q648" s="634"/>
      <c r="R648" s="634"/>
      <c r="S648" s="634"/>
    </row>
    <row r="649" spans="17:19" x14ac:dyDescent="0.25">
      <c r="Q649" s="634"/>
      <c r="R649" s="634"/>
      <c r="S649" s="634"/>
    </row>
    <row r="650" spans="17:19" x14ac:dyDescent="0.25">
      <c r="Q650" s="634"/>
      <c r="R650" s="634"/>
      <c r="S650" s="634"/>
    </row>
    <row r="651" spans="17:19" x14ac:dyDescent="0.25">
      <c r="Q651" s="634"/>
      <c r="R651" s="634"/>
      <c r="S651" s="634"/>
    </row>
    <row r="652" spans="17:19" x14ac:dyDescent="0.25">
      <c r="Q652" s="634"/>
      <c r="R652" s="634"/>
      <c r="S652" s="634"/>
    </row>
    <row r="653" spans="17:19" x14ac:dyDescent="0.25">
      <c r="Q653" s="634"/>
      <c r="R653" s="634"/>
      <c r="S653" s="634"/>
    </row>
    <row r="654" spans="17:19" x14ac:dyDescent="0.25">
      <c r="Q654" s="634"/>
      <c r="R654" s="634"/>
      <c r="S654" s="634"/>
    </row>
    <row r="655" spans="17:19" x14ac:dyDescent="0.25">
      <c r="Q655" s="634"/>
      <c r="R655" s="634"/>
      <c r="S655" s="634"/>
    </row>
    <row r="656" spans="17:19" x14ac:dyDescent="0.25">
      <c r="Q656" s="634"/>
      <c r="R656" s="634"/>
      <c r="S656" s="634"/>
    </row>
    <row r="657" spans="17:19" x14ac:dyDescent="0.25">
      <c r="Q657" s="634"/>
      <c r="R657" s="634"/>
      <c r="S657" s="634"/>
    </row>
    <row r="658" spans="17:19" x14ac:dyDescent="0.25">
      <c r="Q658" s="634"/>
      <c r="R658" s="634"/>
      <c r="S658" s="634"/>
    </row>
    <row r="659" spans="17:19" x14ac:dyDescent="0.25">
      <c r="Q659" s="634"/>
      <c r="R659" s="634"/>
      <c r="S659" s="634"/>
    </row>
    <row r="660" spans="17:19" x14ac:dyDescent="0.25">
      <c r="Q660" s="634"/>
      <c r="R660" s="634"/>
      <c r="S660" s="634"/>
    </row>
    <row r="661" spans="17:19" x14ac:dyDescent="0.25">
      <c r="Q661" s="634"/>
      <c r="R661" s="634"/>
      <c r="S661" s="634"/>
    </row>
    <row r="662" spans="17:19" x14ac:dyDescent="0.25">
      <c r="Q662" s="634"/>
      <c r="R662" s="634"/>
      <c r="S662" s="634"/>
    </row>
    <row r="663" spans="17:19" x14ac:dyDescent="0.25">
      <c r="Q663" s="634"/>
      <c r="R663" s="634"/>
      <c r="S663" s="634"/>
    </row>
    <row r="664" spans="17:19" x14ac:dyDescent="0.25">
      <c r="Q664" s="634"/>
      <c r="R664" s="634"/>
      <c r="S664" s="634"/>
    </row>
    <row r="665" spans="17:19" x14ac:dyDescent="0.25">
      <c r="Q665" s="634"/>
      <c r="R665" s="634"/>
      <c r="S665" s="634"/>
    </row>
    <row r="666" spans="17:19" x14ac:dyDescent="0.25">
      <c r="Q666" s="634"/>
      <c r="R666" s="634"/>
      <c r="S666" s="634"/>
    </row>
    <row r="667" spans="17:19" x14ac:dyDescent="0.25">
      <c r="Q667" s="634"/>
      <c r="R667" s="634"/>
      <c r="S667" s="634"/>
    </row>
    <row r="668" spans="17:19" x14ac:dyDescent="0.25">
      <c r="Q668" s="634"/>
      <c r="R668" s="634"/>
      <c r="S668" s="634"/>
    </row>
    <row r="669" spans="17:19" x14ac:dyDescent="0.25">
      <c r="Q669" s="634"/>
      <c r="R669" s="634"/>
      <c r="S669" s="634"/>
    </row>
    <row r="670" spans="17:19" x14ac:dyDescent="0.25">
      <c r="Q670" s="634"/>
      <c r="R670" s="634"/>
      <c r="S670" s="634"/>
    </row>
    <row r="671" spans="17:19" x14ac:dyDescent="0.25">
      <c r="Q671" s="634"/>
      <c r="R671" s="634"/>
      <c r="S671" s="634"/>
    </row>
    <row r="672" spans="17:19" x14ac:dyDescent="0.25">
      <c r="Q672" s="634"/>
      <c r="R672" s="634"/>
      <c r="S672" s="634"/>
    </row>
    <row r="673" spans="17:19" x14ac:dyDescent="0.25">
      <c r="Q673" s="634"/>
      <c r="R673" s="634"/>
      <c r="S673" s="634"/>
    </row>
    <row r="674" spans="17:19" x14ac:dyDescent="0.25">
      <c r="Q674" s="634"/>
      <c r="R674" s="634"/>
      <c r="S674" s="634"/>
    </row>
    <row r="675" spans="17:19" x14ac:dyDescent="0.25">
      <c r="Q675" s="634"/>
      <c r="R675" s="634"/>
      <c r="S675" s="634"/>
    </row>
    <row r="676" spans="17:19" x14ac:dyDescent="0.25">
      <c r="Q676" s="634"/>
      <c r="R676" s="634"/>
      <c r="S676" s="634"/>
    </row>
    <row r="677" spans="17:19" x14ac:dyDescent="0.25">
      <c r="Q677" s="634"/>
      <c r="R677" s="634"/>
      <c r="S677" s="634"/>
    </row>
    <row r="678" spans="17:19" x14ac:dyDescent="0.25">
      <c r="Q678" s="634"/>
      <c r="R678" s="634"/>
      <c r="S678" s="634"/>
    </row>
    <row r="679" spans="17:19" x14ac:dyDescent="0.25">
      <c r="Q679" s="634"/>
      <c r="R679" s="634"/>
      <c r="S679" s="634"/>
    </row>
    <row r="680" spans="17:19" x14ac:dyDescent="0.25">
      <c r="Q680" s="634"/>
      <c r="R680" s="634"/>
      <c r="S680" s="634"/>
    </row>
    <row r="681" spans="17:19" x14ac:dyDescent="0.25">
      <c r="Q681" s="634"/>
      <c r="R681" s="634"/>
      <c r="S681" s="634"/>
    </row>
    <row r="682" spans="17:19" x14ac:dyDescent="0.25">
      <c r="Q682" s="634"/>
      <c r="R682" s="634"/>
      <c r="S682" s="634"/>
    </row>
    <row r="683" spans="17:19" x14ac:dyDescent="0.25">
      <c r="Q683" s="634"/>
      <c r="R683" s="634"/>
      <c r="S683" s="634"/>
    </row>
    <row r="684" spans="17:19" x14ac:dyDescent="0.25">
      <c r="Q684" s="634"/>
      <c r="R684" s="634"/>
      <c r="S684" s="634"/>
    </row>
    <row r="685" spans="17:19" x14ac:dyDescent="0.25">
      <c r="Q685" s="634"/>
      <c r="R685" s="634"/>
      <c r="S685" s="634"/>
    </row>
    <row r="686" spans="17:19" x14ac:dyDescent="0.25">
      <c r="Q686" s="634"/>
      <c r="R686" s="634"/>
      <c r="S686" s="634"/>
    </row>
    <row r="687" spans="17:19" x14ac:dyDescent="0.25">
      <c r="Q687" s="634"/>
      <c r="R687" s="634"/>
      <c r="S687" s="634"/>
    </row>
    <row r="688" spans="17:19" x14ac:dyDescent="0.25">
      <c r="Q688" s="634"/>
      <c r="R688" s="634"/>
      <c r="S688" s="634"/>
    </row>
    <row r="689" spans="17:19" x14ac:dyDescent="0.25">
      <c r="Q689" s="634"/>
      <c r="R689" s="634"/>
      <c r="S689" s="634"/>
    </row>
    <row r="690" spans="17:19" x14ac:dyDescent="0.25">
      <c r="Q690" s="634"/>
      <c r="R690" s="634"/>
      <c r="S690" s="634"/>
    </row>
    <row r="691" spans="17:19" x14ac:dyDescent="0.25">
      <c r="Q691" s="634"/>
      <c r="R691" s="634"/>
      <c r="S691" s="634"/>
    </row>
    <row r="692" spans="17:19" x14ac:dyDescent="0.25">
      <c r="Q692" s="634"/>
      <c r="R692" s="634"/>
      <c r="S692" s="634"/>
    </row>
    <row r="693" spans="17:19" x14ac:dyDescent="0.25">
      <c r="Q693" s="634"/>
      <c r="R693" s="634"/>
      <c r="S693" s="634"/>
    </row>
    <row r="694" spans="17:19" x14ac:dyDescent="0.25">
      <c r="Q694" s="634"/>
      <c r="R694" s="634"/>
      <c r="S694" s="634"/>
    </row>
    <row r="695" spans="17:19" x14ac:dyDescent="0.25">
      <c r="Q695" s="634"/>
      <c r="R695" s="634"/>
      <c r="S695" s="634"/>
    </row>
    <row r="696" spans="17:19" x14ac:dyDescent="0.25">
      <c r="Q696" s="634"/>
      <c r="R696" s="634"/>
      <c r="S696" s="634"/>
    </row>
    <row r="697" spans="17:19" x14ac:dyDescent="0.25">
      <c r="Q697" s="634"/>
      <c r="R697" s="634"/>
      <c r="S697" s="634"/>
    </row>
    <row r="698" spans="17:19" x14ac:dyDescent="0.25">
      <c r="Q698" s="634"/>
      <c r="R698" s="634"/>
      <c r="S698" s="634"/>
    </row>
    <row r="699" spans="17:19" x14ac:dyDescent="0.25">
      <c r="Q699" s="634"/>
      <c r="R699" s="634"/>
      <c r="S699" s="634"/>
    </row>
    <row r="700" spans="17:19" x14ac:dyDescent="0.25">
      <c r="Q700" s="634"/>
      <c r="R700" s="634"/>
      <c r="S700" s="634"/>
    </row>
    <row r="701" spans="17:19" x14ac:dyDescent="0.25">
      <c r="Q701" s="634"/>
      <c r="R701" s="634"/>
      <c r="S701" s="634"/>
    </row>
    <row r="702" spans="17:19" x14ac:dyDescent="0.25">
      <c r="Q702" s="634"/>
      <c r="R702" s="634"/>
      <c r="S702" s="634"/>
    </row>
    <row r="703" spans="17:19" x14ac:dyDescent="0.25">
      <c r="Q703" s="634"/>
      <c r="R703" s="634"/>
      <c r="S703" s="634"/>
    </row>
    <row r="704" spans="17:19" x14ac:dyDescent="0.25">
      <c r="Q704" s="634"/>
      <c r="R704" s="634"/>
      <c r="S704" s="634"/>
    </row>
    <row r="705" spans="17:19" x14ac:dyDescent="0.25">
      <c r="Q705" s="634"/>
      <c r="R705" s="634"/>
      <c r="S705" s="634"/>
    </row>
    <row r="706" spans="17:19" x14ac:dyDescent="0.25">
      <c r="Q706" s="634"/>
      <c r="R706" s="634"/>
      <c r="S706" s="634"/>
    </row>
    <row r="707" spans="17:19" x14ac:dyDescent="0.25">
      <c r="Q707" s="634"/>
      <c r="R707" s="634"/>
      <c r="S707" s="634"/>
    </row>
    <row r="708" spans="17:19" x14ac:dyDescent="0.25">
      <c r="Q708" s="634"/>
      <c r="R708" s="634"/>
      <c r="S708" s="634"/>
    </row>
    <row r="709" spans="17:19" x14ac:dyDescent="0.25">
      <c r="Q709" s="634"/>
      <c r="R709" s="634"/>
      <c r="S709" s="634"/>
    </row>
    <row r="710" spans="17:19" x14ac:dyDescent="0.25">
      <c r="Q710" s="634"/>
      <c r="R710" s="634"/>
      <c r="S710" s="634"/>
    </row>
    <row r="711" spans="17:19" x14ac:dyDescent="0.25">
      <c r="Q711" s="634"/>
      <c r="R711" s="634"/>
      <c r="S711" s="634"/>
    </row>
    <row r="712" spans="17:19" x14ac:dyDescent="0.25">
      <c r="Q712" s="634"/>
      <c r="R712" s="634"/>
      <c r="S712" s="634"/>
    </row>
    <row r="713" spans="17:19" x14ac:dyDescent="0.25">
      <c r="Q713" s="634"/>
      <c r="R713" s="634"/>
      <c r="S713" s="634"/>
    </row>
    <row r="714" spans="17:19" x14ac:dyDescent="0.25">
      <c r="Q714" s="634"/>
      <c r="R714" s="634"/>
      <c r="S714" s="634"/>
    </row>
    <row r="715" spans="17:19" x14ac:dyDescent="0.25">
      <c r="Q715" s="634"/>
      <c r="R715" s="634"/>
      <c r="S715" s="634"/>
    </row>
    <row r="716" spans="17:19" x14ac:dyDescent="0.25">
      <c r="Q716" s="634"/>
      <c r="R716" s="634"/>
      <c r="S716" s="634"/>
    </row>
    <row r="717" spans="17:19" x14ac:dyDescent="0.25">
      <c r="Q717" s="634"/>
      <c r="R717" s="634"/>
      <c r="S717" s="634"/>
    </row>
    <row r="718" spans="17:19" x14ac:dyDescent="0.25">
      <c r="Q718" s="634"/>
      <c r="R718" s="634"/>
      <c r="S718" s="634"/>
    </row>
    <row r="719" spans="17:19" x14ac:dyDescent="0.25">
      <c r="Q719" s="634"/>
      <c r="R719" s="634"/>
      <c r="S719" s="634"/>
    </row>
    <row r="720" spans="17:19" x14ac:dyDescent="0.25">
      <c r="Q720" s="634"/>
      <c r="R720" s="634"/>
      <c r="S720" s="634"/>
    </row>
    <row r="721" spans="17:19" x14ac:dyDescent="0.25">
      <c r="Q721" s="634"/>
      <c r="R721" s="634"/>
      <c r="S721" s="634"/>
    </row>
    <row r="722" spans="17:19" x14ac:dyDescent="0.25">
      <c r="Q722" s="634"/>
      <c r="R722" s="634"/>
      <c r="S722" s="634"/>
    </row>
    <row r="723" spans="17:19" x14ac:dyDescent="0.25">
      <c r="Q723" s="634"/>
      <c r="R723" s="634"/>
      <c r="S723" s="634"/>
    </row>
    <row r="724" spans="17:19" x14ac:dyDescent="0.25">
      <c r="Q724" s="634"/>
      <c r="R724" s="634"/>
      <c r="S724" s="634"/>
    </row>
    <row r="725" spans="17:19" x14ac:dyDescent="0.25">
      <c r="Q725" s="634"/>
      <c r="R725" s="634"/>
      <c r="S725" s="634"/>
    </row>
    <row r="726" spans="17:19" x14ac:dyDescent="0.25">
      <c r="Q726" s="634"/>
      <c r="R726" s="634"/>
      <c r="S726" s="634"/>
    </row>
    <row r="727" spans="17:19" x14ac:dyDescent="0.25">
      <c r="Q727" s="634"/>
      <c r="R727" s="634"/>
      <c r="S727" s="634"/>
    </row>
    <row r="728" spans="17:19" x14ac:dyDescent="0.25">
      <c r="Q728" s="634"/>
      <c r="R728" s="634"/>
      <c r="S728" s="634"/>
    </row>
    <row r="729" spans="17:19" x14ac:dyDescent="0.25">
      <c r="Q729" s="634"/>
      <c r="R729" s="634"/>
      <c r="S729" s="634"/>
    </row>
    <row r="730" spans="17:19" x14ac:dyDescent="0.25">
      <c r="Q730" s="634"/>
      <c r="R730" s="634"/>
      <c r="S730" s="634"/>
    </row>
    <row r="731" spans="17:19" x14ac:dyDescent="0.25">
      <c r="Q731" s="634"/>
      <c r="R731" s="634"/>
      <c r="S731" s="634"/>
    </row>
    <row r="732" spans="17:19" x14ac:dyDescent="0.25">
      <c r="Q732" s="634"/>
      <c r="R732" s="634"/>
      <c r="S732" s="634"/>
    </row>
    <row r="733" spans="17:19" x14ac:dyDescent="0.25">
      <c r="Q733" s="634"/>
      <c r="R733" s="634"/>
      <c r="S733" s="634"/>
    </row>
    <row r="734" spans="17:19" x14ac:dyDescent="0.25">
      <c r="Q734" s="634"/>
      <c r="R734" s="634"/>
      <c r="S734" s="634"/>
    </row>
    <row r="735" spans="17:19" x14ac:dyDescent="0.25">
      <c r="Q735" s="634"/>
      <c r="R735" s="634"/>
      <c r="S735" s="634"/>
    </row>
    <row r="736" spans="17:19" x14ac:dyDescent="0.25">
      <c r="Q736" s="634"/>
      <c r="R736" s="634"/>
      <c r="S736" s="634"/>
    </row>
    <row r="737" spans="17:19" x14ac:dyDescent="0.25">
      <c r="Q737" s="634"/>
      <c r="R737" s="634"/>
      <c r="S737" s="634"/>
    </row>
    <row r="738" spans="17:19" x14ac:dyDescent="0.25">
      <c r="Q738" s="634"/>
      <c r="R738" s="634"/>
      <c r="S738" s="634"/>
    </row>
    <row r="739" spans="17:19" x14ac:dyDescent="0.25">
      <c r="Q739" s="634"/>
      <c r="R739" s="634"/>
      <c r="S739" s="634"/>
    </row>
    <row r="740" spans="17:19" x14ac:dyDescent="0.25">
      <c r="Q740" s="634"/>
      <c r="R740" s="634"/>
      <c r="S740" s="634"/>
    </row>
    <row r="741" spans="17:19" x14ac:dyDescent="0.25">
      <c r="Q741" s="634"/>
      <c r="R741" s="634"/>
      <c r="S741" s="634"/>
    </row>
    <row r="742" spans="17:19" x14ac:dyDescent="0.25">
      <c r="Q742" s="634"/>
      <c r="R742" s="634"/>
      <c r="S742" s="634"/>
    </row>
    <row r="743" spans="17:19" x14ac:dyDescent="0.25">
      <c r="Q743" s="634"/>
      <c r="R743" s="634"/>
      <c r="S743" s="634"/>
    </row>
    <row r="744" spans="17:19" x14ac:dyDescent="0.25">
      <c r="Q744" s="634"/>
      <c r="R744" s="634"/>
      <c r="S744" s="634"/>
    </row>
    <row r="745" spans="17:19" x14ac:dyDescent="0.25">
      <c r="Q745" s="634"/>
      <c r="R745" s="634"/>
      <c r="S745" s="634"/>
    </row>
    <row r="746" spans="17:19" x14ac:dyDescent="0.25">
      <c r="Q746" s="634"/>
      <c r="R746" s="634"/>
      <c r="S746" s="634"/>
    </row>
    <row r="747" spans="17:19" x14ac:dyDescent="0.25">
      <c r="Q747" s="634"/>
      <c r="R747" s="634"/>
      <c r="S747" s="634"/>
    </row>
    <row r="748" spans="17:19" x14ac:dyDescent="0.25">
      <c r="Q748" s="634"/>
      <c r="R748" s="634"/>
      <c r="S748" s="634"/>
    </row>
    <row r="749" spans="17:19" x14ac:dyDescent="0.25">
      <c r="Q749" s="634"/>
      <c r="R749" s="634"/>
      <c r="S749" s="634"/>
    </row>
  </sheetData>
  <mergeCells count="9">
    <mergeCell ref="K5:K6"/>
    <mergeCell ref="M5:M6"/>
    <mergeCell ref="N5:N6"/>
    <mergeCell ref="O5:O6"/>
    <mergeCell ref="D5:D6"/>
    <mergeCell ref="E5:E6"/>
    <mergeCell ref="F5:F6"/>
    <mergeCell ref="I5:I6"/>
    <mergeCell ref="J5:J6"/>
  </mergeCells>
  <pageMargins left="0.7" right="0.7" top="0.75" bottom="0.75" header="0.3" footer="0.3"/>
  <pageSetup paperSize="5" orientation="landscape" horizontalDpi="200" verticalDpi="20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52"/>
  <sheetViews>
    <sheetView topLeftCell="A51" zoomScale="90" zoomScaleNormal="90" zoomScalePageLayoutView="90" workbookViewId="0">
      <selection activeCell="E50" sqref="E50"/>
    </sheetView>
  </sheetViews>
  <sheetFormatPr defaultColWidth="8.7109375" defaultRowHeight="15" x14ac:dyDescent="0.25"/>
  <cols>
    <col min="1" max="1" width="48.140625" customWidth="1"/>
    <col min="2" max="2" width="28.7109375" customWidth="1"/>
    <col min="3" max="3" width="38.7109375" customWidth="1"/>
    <col min="4" max="5" width="28.7109375" customWidth="1"/>
    <col min="6" max="6" width="40" customWidth="1"/>
  </cols>
  <sheetData>
    <row r="1" spans="1:9" ht="15.6" x14ac:dyDescent="0.3">
      <c r="C1" s="1" t="s">
        <v>0</v>
      </c>
      <c r="D1" s="2"/>
    </row>
    <row r="2" spans="1:9" ht="15.6" x14ac:dyDescent="0.3">
      <c r="C2" s="1"/>
    </row>
    <row r="3" spans="1:9" ht="21" customHeight="1" x14ac:dyDescent="0.3">
      <c r="A3" s="902" t="s">
        <v>18</v>
      </c>
      <c r="B3" s="902"/>
      <c r="C3" s="902"/>
      <c r="D3" s="902"/>
      <c r="E3" s="902"/>
      <c r="F3" s="902"/>
    </row>
    <row r="4" spans="1:9" ht="18" customHeight="1" x14ac:dyDescent="0.3">
      <c r="A4" s="3"/>
      <c r="B4" s="4" t="s">
        <v>1</v>
      </c>
      <c r="C4" s="5" t="s">
        <v>2</v>
      </c>
      <c r="D4" s="5" t="s">
        <v>3</v>
      </c>
      <c r="E4" s="5" t="s">
        <v>4</v>
      </c>
      <c r="F4" s="5" t="s">
        <v>5</v>
      </c>
    </row>
    <row r="5" spans="1:9" ht="117.75" customHeight="1" x14ac:dyDescent="0.3">
      <c r="A5" s="6" t="s">
        <v>56</v>
      </c>
      <c r="B5" s="7" t="s">
        <v>81</v>
      </c>
      <c r="C5" s="7" t="s">
        <v>226</v>
      </c>
      <c r="D5" s="7" t="s">
        <v>228</v>
      </c>
      <c r="E5" s="7" t="s">
        <v>227</v>
      </c>
      <c r="F5" s="24" t="s">
        <v>229</v>
      </c>
    </row>
    <row r="6" spans="1:9" ht="165.6" x14ac:dyDescent="0.3">
      <c r="A6" s="6" t="s">
        <v>55</v>
      </c>
      <c r="B6" s="7" t="s">
        <v>361</v>
      </c>
      <c r="C6" s="7" t="s">
        <v>301</v>
      </c>
      <c r="D6" s="7" t="s">
        <v>362</v>
      </c>
      <c r="E6" s="7" t="s">
        <v>302</v>
      </c>
      <c r="F6" s="24" t="s">
        <v>303</v>
      </c>
    </row>
    <row r="7" spans="1:9" ht="25.5" customHeight="1" x14ac:dyDescent="0.25">
      <c r="A7" s="6" t="s">
        <v>57</v>
      </c>
      <c r="B7" s="7"/>
      <c r="C7" s="7" t="s">
        <v>230</v>
      </c>
      <c r="D7" s="912" t="s">
        <v>61</v>
      </c>
      <c r="E7" s="7" t="s">
        <v>62</v>
      </c>
      <c r="F7" s="24" t="s">
        <v>231</v>
      </c>
    </row>
    <row r="8" spans="1:9" ht="25.5" x14ac:dyDescent="0.25">
      <c r="A8" s="6" t="s">
        <v>58</v>
      </c>
      <c r="B8" s="7"/>
      <c r="C8" s="7"/>
      <c r="D8" s="913"/>
      <c r="E8" s="7"/>
      <c r="F8" s="24" t="s">
        <v>231</v>
      </c>
    </row>
    <row r="9" spans="1:9" ht="110.45" x14ac:dyDescent="0.3">
      <c r="A9" s="6" t="s">
        <v>59</v>
      </c>
      <c r="B9" s="7" t="s">
        <v>292</v>
      </c>
      <c r="C9" s="7" t="s">
        <v>300</v>
      </c>
      <c r="D9" s="7" t="s">
        <v>293</v>
      </c>
      <c r="E9" s="7" t="s">
        <v>63</v>
      </c>
      <c r="F9" s="24" t="s">
        <v>233</v>
      </c>
    </row>
    <row r="10" spans="1:9" ht="82.9" x14ac:dyDescent="0.3">
      <c r="A10" s="6" t="s">
        <v>60</v>
      </c>
      <c r="B10" s="7" t="s">
        <v>291</v>
      </c>
      <c r="C10" s="7"/>
      <c r="D10" s="7" t="s">
        <v>294</v>
      </c>
      <c r="E10" s="7" t="s">
        <v>64</v>
      </c>
      <c r="F10" s="24" t="s">
        <v>232</v>
      </c>
    </row>
    <row r="11" spans="1:9" ht="14.45" x14ac:dyDescent="0.3">
      <c r="A11" s="903" t="s">
        <v>29</v>
      </c>
      <c r="B11" s="904"/>
      <c r="C11" s="904"/>
      <c r="D11" s="904"/>
      <c r="E11" s="904"/>
      <c r="F11" s="905"/>
    </row>
    <row r="12" spans="1:9" ht="14.45" x14ac:dyDescent="0.3">
      <c r="A12" s="8" t="s">
        <v>19</v>
      </c>
      <c r="B12" s="8" t="s">
        <v>1</v>
      </c>
      <c r="C12" s="8" t="s">
        <v>2</v>
      </c>
      <c r="D12" s="8" t="s">
        <v>3</v>
      </c>
      <c r="E12" s="8" t="s">
        <v>4</v>
      </c>
      <c r="F12" s="9" t="s">
        <v>5</v>
      </c>
    </row>
    <row r="13" spans="1:9" ht="205.5" customHeight="1" x14ac:dyDescent="0.3">
      <c r="A13" s="10" t="s">
        <v>36</v>
      </c>
      <c r="B13" s="14" t="s">
        <v>363</v>
      </c>
      <c r="C13" s="25" t="s">
        <v>364</v>
      </c>
      <c r="D13" s="14" t="s">
        <v>365</v>
      </c>
      <c r="E13" s="25" t="s">
        <v>298</v>
      </c>
      <c r="F13" s="24" t="s">
        <v>243</v>
      </c>
      <c r="G13" s="17"/>
      <c r="H13" s="17"/>
      <c r="I13" s="17"/>
    </row>
    <row r="14" spans="1:9" ht="14.45" x14ac:dyDescent="0.3">
      <c r="A14" s="903" t="s">
        <v>27</v>
      </c>
      <c r="B14" s="906"/>
      <c r="C14" s="906"/>
      <c r="D14" s="906"/>
      <c r="E14" s="906"/>
      <c r="F14" s="907"/>
    </row>
    <row r="15" spans="1:9" ht="14.45" x14ac:dyDescent="0.3">
      <c r="A15" s="8" t="s">
        <v>20</v>
      </c>
      <c r="B15" s="8" t="s">
        <v>1</v>
      </c>
      <c r="C15" s="8" t="s">
        <v>2</v>
      </c>
      <c r="D15" s="8" t="s">
        <v>3</v>
      </c>
      <c r="E15" s="8" t="s">
        <v>4</v>
      </c>
      <c r="F15" s="9" t="s">
        <v>5</v>
      </c>
    </row>
    <row r="16" spans="1:9" ht="27.6" x14ac:dyDescent="0.3">
      <c r="A16" s="10" t="s">
        <v>52</v>
      </c>
      <c r="B16" s="11"/>
      <c r="C16" s="11"/>
      <c r="D16" s="11"/>
      <c r="E16" s="11"/>
      <c r="F16" s="24" t="s">
        <v>234</v>
      </c>
    </row>
    <row r="17" spans="1:6" ht="27.6" x14ac:dyDescent="0.3">
      <c r="A17" s="10" t="s">
        <v>53</v>
      </c>
      <c r="B17" s="11" t="s">
        <v>235</v>
      </c>
      <c r="D17" s="11" t="s">
        <v>236</v>
      </c>
      <c r="E17" s="11" t="s">
        <v>299</v>
      </c>
      <c r="F17" s="24" t="s">
        <v>237</v>
      </c>
    </row>
    <row r="18" spans="1:6" ht="105" customHeight="1" x14ac:dyDescent="0.3">
      <c r="A18" s="10" t="s">
        <v>54</v>
      </c>
      <c r="B18" s="11" t="s">
        <v>239</v>
      </c>
      <c r="C18" s="11" t="s">
        <v>295</v>
      </c>
      <c r="D18" s="11" t="s">
        <v>240</v>
      </c>
      <c r="E18" s="11" t="s">
        <v>297</v>
      </c>
      <c r="F18" s="24" t="s">
        <v>241</v>
      </c>
    </row>
    <row r="19" spans="1:6" ht="14.45" x14ac:dyDescent="0.3">
      <c r="A19" s="908" t="s">
        <v>28</v>
      </c>
      <c r="B19" s="908"/>
      <c r="C19" s="908"/>
      <c r="D19" s="908"/>
      <c r="E19" s="908"/>
      <c r="F19" s="908"/>
    </row>
    <row r="20" spans="1:6" ht="14.45" x14ac:dyDescent="0.3">
      <c r="A20" s="8" t="s">
        <v>21</v>
      </c>
      <c r="B20" s="8" t="s">
        <v>1</v>
      </c>
      <c r="C20" s="8" t="s">
        <v>2</v>
      </c>
      <c r="D20" s="8" t="s">
        <v>3</v>
      </c>
      <c r="E20" s="8" t="s">
        <v>4</v>
      </c>
      <c r="F20" s="9" t="s">
        <v>5</v>
      </c>
    </row>
    <row r="21" spans="1:6" ht="55.15" x14ac:dyDescent="0.3">
      <c r="A21" s="10" t="s">
        <v>30</v>
      </c>
      <c r="B21" s="11" t="s">
        <v>296</v>
      </c>
      <c r="C21" s="11" t="s">
        <v>238</v>
      </c>
      <c r="D21" s="11" t="s">
        <v>413</v>
      </c>
      <c r="E21" s="11" t="s">
        <v>63</v>
      </c>
      <c r="F21" s="24" t="s">
        <v>242</v>
      </c>
    </row>
    <row r="22" spans="1:6" ht="165.6" x14ac:dyDescent="0.3">
      <c r="A22" s="26" t="s">
        <v>31</v>
      </c>
      <c r="B22" s="13" t="s">
        <v>305</v>
      </c>
      <c r="C22" s="13" t="s">
        <v>308</v>
      </c>
      <c r="D22" s="13" t="s">
        <v>304</v>
      </c>
      <c r="E22" s="11" t="s">
        <v>366</v>
      </c>
      <c r="F22" s="24" t="s">
        <v>367</v>
      </c>
    </row>
    <row r="23" spans="1:6" ht="193.15" x14ac:dyDescent="0.3">
      <c r="A23" s="26" t="s">
        <v>32</v>
      </c>
      <c r="B23" s="13" t="s">
        <v>306</v>
      </c>
      <c r="C23" s="24" t="s">
        <v>307</v>
      </c>
      <c r="D23" s="13" t="s">
        <v>309</v>
      </c>
      <c r="E23" s="13" t="s">
        <v>310</v>
      </c>
      <c r="F23" s="24" t="s">
        <v>311</v>
      </c>
    </row>
    <row r="24" spans="1:6" ht="14.45" x14ac:dyDescent="0.3">
      <c r="A24" s="909" t="s">
        <v>33</v>
      </c>
      <c r="B24" s="909"/>
      <c r="C24" s="909"/>
      <c r="D24" s="909"/>
      <c r="E24" s="909"/>
      <c r="F24" s="909"/>
    </row>
    <row r="25" spans="1:6" ht="14.45" x14ac:dyDescent="0.3">
      <c r="A25" s="8" t="s">
        <v>22</v>
      </c>
      <c r="B25" s="8" t="s">
        <v>1</v>
      </c>
      <c r="C25" s="8" t="s">
        <v>2</v>
      </c>
      <c r="D25" s="8" t="s">
        <v>3</v>
      </c>
      <c r="E25" s="8" t="s">
        <v>4</v>
      </c>
      <c r="F25" s="9" t="s">
        <v>5</v>
      </c>
    </row>
    <row r="26" spans="1:6" ht="96.6" x14ac:dyDescent="0.3">
      <c r="A26" s="10" t="s">
        <v>34</v>
      </c>
      <c r="B26" s="13" t="s">
        <v>312</v>
      </c>
      <c r="C26" s="13" t="s">
        <v>313</v>
      </c>
      <c r="D26" s="52" t="s">
        <v>314</v>
      </c>
      <c r="E26" s="11" t="s">
        <v>315</v>
      </c>
      <c r="F26" s="24" t="s">
        <v>316</v>
      </c>
    </row>
    <row r="27" spans="1:6" ht="110.45" x14ac:dyDescent="0.3">
      <c r="A27" s="10" t="s">
        <v>35</v>
      </c>
      <c r="B27" s="13" t="s">
        <v>317</v>
      </c>
      <c r="C27" s="13" t="s">
        <v>359</v>
      </c>
      <c r="D27" s="52" t="s">
        <v>318</v>
      </c>
      <c r="E27" s="11" t="s">
        <v>319</v>
      </c>
      <c r="F27" s="24" t="s">
        <v>320</v>
      </c>
    </row>
    <row r="28" spans="1:6" ht="15" customHeight="1" x14ac:dyDescent="0.3">
      <c r="A28" s="906" t="str">
        <f>A11</f>
        <v xml:space="preserve">Component 1: Enhanced land use planning and regulatory framework (as applied to NE Coast)
</v>
      </c>
      <c r="B28" s="906"/>
      <c r="C28" s="906"/>
      <c r="D28" s="906"/>
      <c r="E28" s="906"/>
      <c r="F28" s="55"/>
    </row>
    <row r="29" spans="1:6" ht="14.45" x14ac:dyDescent="0.3">
      <c r="A29" s="15" t="s">
        <v>6</v>
      </c>
      <c r="B29" s="16" t="s">
        <v>1</v>
      </c>
      <c r="C29" s="16" t="s">
        <v>2</v>
      </c>
      <c r="D29" s="16" t="s">
        <v>3</v>
      </c>
      <c r="E29" s="53" t="s">
        <v>4</v>
      </c>
      <c r="F29" s="56"/>
    </row>
    <row r="30" spans="1:6" ht="138" x14ac:dyDescent="0.3">
      <c r="A30" s="23" t="s">
        <v>37</v>
      </c>
      <c r="B30" s="19" t="s">
        <v>368</v>
      </c>
      <c r="C30" s="19" t="s">
        <v>419</v>
      </c>
      <c r="D30" s="19" t="s">
        <v>420</v>
      </c>
      <c r="E30" s="54" t="s">
        <v>369</v>
      </c>
      <c r="F30" s="57" t="s">
        <v>321</v>
      </c>
    </row>
    <row r="31" spans="1:6" ht="69" x14ac:dyDescent="0.3">
      <c r="A31" s="21" t="s">
        <v>38</v>
      </c>
      <c r="B31" s="14" t="s">
        <v>322</v>
      </c>
      <c r="C31" s="25" t="s">
        <v>326</v>
      </c>
      <c r="D31" s="14" t="s">
        <v>323</v>
      </c>
      <c r="E31" s="25" t="s">
        <v>324</v>
      </c>
      <c r="F31" s="57" t="s">
        <v>325</v>
      </c>
    </row>
    <row r="32" spans="1:6" ht="124.15" x14ac:dyDescent="0.3">
      <c r="A32" s="21" t="s">
        <v>407</v>
      </c>
      <c r="B32" s="19" t="s">
        <v>327</v>
      </c>
      <c r="C32" s="19" t="s">
        <v>421</v>
      </c>
      <c r="D32" s="19" t="s">
        <v>423</v>
      </c>
      <c r="E32" s="11" t="s">
        <v>422</v>
      </c>
      <c r="F32" s="57" t="s">
        <v>328</v>
      </c>
    </row>
    <row r="33" spans="1:6" ht="15" customHeight="1" x14ac:dyDescent="0.3">
      <c r="A33" s="903" t="str">
        <f>A14</f>
        <v>Component 2: Enhanced sustainable land management and carbon benefits in deciduous seasonal and low montane rainforest zones</v>
      </c>
      <c r="B33" s="906"/>
      <c r="C33" s="906"/>
      <c r="D33" s="906"/>
      <c r="E33" s="906"/>
      <c r="F33" s="58"/>
    </row>
    <row r="34" spans="1:6" ht="14.45" x14ac:dyDescent="0.3">
      <c r="A34" s="15" t="s">
        <v>23</v>
      </c>
      <c r="B34" s="16" t="s">
        <v>1</v>
      </c>
      <c r="C34" s="16" t="s">
        <v>2</v>
      </c>
      <c r="D34" s="16" t="s">
        <v>3</v>
      </c>
      <c r="E34" s="53" t="s">
        <v>4</v>
      </c>
      <c r="F34" s="56"/>
    </row>
    <row r="35" spans="1:6" ht="82.9" x14ac:dyDescent="0.3">
      <c r="A35" s="23" t="s">
        <v>39</v>
      </c>
      <c r="B35" s="19" t="s">
        <v>329</v>
      </c>
      <c r="C35" s="19" t="s">
        <v>408</v>
      </c>
      <c r="D35" s="19" t="s">
        <v>331</v>
      </c>
      <c r="E35" s="54" t="s">
        <v>330</v>
      </c>
      <c r="F35" s="57" t="s">
        <v>337</v>
      </c>
    </row>
    <row r="36" spans="1:6" ht="69" x14ac:dyDescent="0.3">
      <c r="A36" s="22" t="s">
        <v>40</v>
      </c>
      <c r="B36" s="12" t="s">
        <v>332</v>
      </c>
      <c r="C36" s="12" t="s">
        <v>333</v>
      </c>
      <c r="D36" s="12" t="s">
        <v>334</v>
      </c>
      <c r="E36" s="54" t="s">
        <v>335</v>
      </c>
      <c r="F36" s="57"/>
    </row>
    <row r="37" spans="1:6" ht="151.9" x14ac:dyDescent="0.3">
      <c r="A37" s="22" t="s">
        <v>41</v>
      </c>
      <c r="B37" s="11" t="s">
        <v>371</v>
      </c>
      <c r="C37" s="11" t="s">
        <v>370</v>
      </c>
      <c r="D37" s="11" t="s">
        <v>409</v>
      </c>
      <c r="E37" s="11" t="s">
        <v>336</v>
      </c>
      <c r="F37" s="57"/>
    </row>
    <row r="38" spans="1:6" ht="69" x14ac:dyDescent="0.3">
      <c r="A38" s="22" t="s">
        <v>42</v>
      </c>
      <c r="B38" s="19" t="s">
        <v>340</v>
      </c>
      <c r="C38" s="19" t="s">
        <v>338</v>
      </c>
      <c r="D38" s="18" t="s">
        <v>339</v>
      </c>
      <c r="E38" s="54" t="s">
        <v>341</v>
      </c>
      <c r="F38" s="57"/>
    </row>
    <row r="39" spans="1:6" ht="76.5" x14ac:dyDescent="0.25">
      <c r="A39" s="22" t="s">
        <v>43</v>
      </c>
      <c r="B39" s="19"/>
      <c r="C39" s="19" t="s">
        <v>410</v>
      </c>
      <c r="D39" s="18" t="s">
        <v>411</v>
      </c>
      <c r="E39" s="54"/>
      <c r="F39" s="57"/>
    </row>
    <row r="40" spans="1:6" ht="151.9" x14ac:dyDescent="0.3">
      <c r="A40" s="22" t="s">
        <v>44</v>
      </c>
      <c r="B40" s="13" t="s">
        <v>372</v>
      </c>
      <c r="C40" s="13" t="s">
        <v>412</v>
      </c>
      <c r="D40" s="13" t="s">
        <v>374</v>
      </c>
      <c r="E40" s="11" t="s">
        <v>373</v>
      </c>
      <c r="F40" s="57"/>
    </row>
    <row r="41" spans="1:6" ht="14.45" x14ac:dyDescent="0.3">
      <c r="A41" s="903" t="str">
        <f>A19</f>
        <v>Component 3: Iyanola Conservation</v>
      </c>
      <c r="B41" s="906"/>
      <c r="C41" s="906"/>
      <c r="D41" s="906"/>
      <c r="E41" s="906"/>
      <c r="F41" s="58"/>
    </row>
    <row r="42" spans="1:6" ht="14.45" x14ac:dyDescent="0.3">
      <c r="A42" s="15" t="s">
        <v>24</v>
      </c>
      <c r="B42" s="16" t="s">
        <v>1</v>
      </c>
      <c r="C42" s="16" t="s">
        <v>2</v>
      </c>
      <c r="D42" s="16" t="s">
        <v>3</v>
      </c>
      <c r="E42" s="53" t="s">
        <v>4</v>
      </c>
      <c r="F42" s="56"/>
    </row>
    <row r="43" spans="1:6" ht="55.15" x14ac:dyDescent="0.3">
      <c r="A43" s="22" t="s">
        <v>45</v>
      </c>
      <c r="B43" s="19" t="s">
        <v>245</v>
      </c>
      <c r="C43" s="19" t="s">
        <v>414</v>
      </c>
      <c r="D43" s="19" t="s">
        <v>246</v>
      </c>
      <c r="E43" s="11" t="s">
        <v>247</v>
      </c>
      <c r="F43" s="57"/>
    </row>
    <row r="44" spans="1:6" ht="82.9" x14ac:dyDescent="0.3">
      <c r="A44" s="22" t="s">
        <v>46</v>
      </c>
      <c r="B44" s="67" t="s">
        <v>376</v>
      </c>
      <c r="C44" s="19" t="s">
        <v>375</v>
      </c>
      <c r="D44" s="19" t="s">
        <v>342</v>
      </c>
      <c r="E44" s="54" t="s">
        <v>343</v>
      </c>
      <c r="F44" s="57" t="s">
        <v>344</v>
      </c>
    </row>
    <row r="45" spans="1:6" ht="124.15" x14ac:dyDescent="0.3">
      <c r="A45" s="22" t="s">
        <v>244</v>
      </c>
      <c r="B45" s="13" t="s">
        <v>345</v>
      </c>
      <c r="C45" s="13" t="s">
        <v>378</v>
      </c>
      <c r="D45" s="13" t="s">
        <v>415</v>
      </c>
      <c r="E45" s="11" t="s">
        <v>346</v>
      </c>
      <c r="F45" s="57"/>
    </row>
    <row r="46" spans="1:6" ht="193.15" x14ac:dyDescent="0.3">
      <c r="A46" s="22" t="s">
        <v>47</v>
      </c>
      <c r="B46" s="12" t="s">
        <v>377</v>
      </c>
      <c r="C46" s="19" t="s">
        <v>416</v>
      </c>
      <c r="D46" s="12" t="s">
        <v>380</v>
      </c>
      <c r="E46" s="54" t="s">
        <v>379</v>
      </c>
      <c r="F46" s="57"/>
    </row>
    <row r="47" spans="1:6" ht="151.9" x14ac:dyDescent="0.3">
      <c r="A47" s="21" t="s">
        <v>48</v>
      </c>
      <c r="B47" s="19" t="s">
        <v>347</v>
      </c>
      <c r="C47" s="19" t="s">
        <v>348</v>
      </c>
      <c r="D47" s="19" t="s">
        <v>349</v>
      </c>
      <c r="E47" s="54" t="s">
        <v>350</v>
      </c>
      <c r="F47" s="57"/>
    </row>
    <row r="48" spans="1:6" ht="14.45" x14ac:dyDescent="0.3">
      <c r="A48" s="910" t="str">
        <f>A24</f>
        <v xml:space="preserve">Component 4: Enhanced Capacity for the production of biodiversity friendly goods and servicesin inland forest and coastal communities (National with emphasis on NE Coast) </v>
      </c>
      <c r="B48" s="911"/>
      <c r="C48" s="911"/>
      <c r="D48" s="911"/>
      <c r="E48" s="911"/>
      <c r="F48" s="59"/>
    </row>
    <row r="49" spans="1:6" ht="14.45" x14ac:dyDescent="0.3">
      <c r="A49" s="15" t="s">
        <v>25</v>
      </c>
      <c r="B49" s="16" t="s">
        <v>1</v>
      </c>
      <c r="C49" s="16" t="s">
        <v>2</v>
      </c>
      <c r="D49" s="16" t="s">
        <v>3</v>
      </c>
      <c r="E49" s="53" t="s">
        <v>4</v>
      </c>
      <c r="F49" s="56"/>
    </row>
    <row r="50" spans="1:6" ht="276" x14ac:dyDescent="0.3">
      <c r="A50" s="22" t="s">
        <v>51</v>
      </c>
      <c r="B50" s="12" t="s">
        <v>355</v>
      </c>
      <c r="C50" s="12" t="s">
        <v>417</v>
      </c>
      <c r="D50" s="19" t="s">
        <v>418</v>
      </c>
      <c r="E50" s="54" t="s">
        <v>352</v>
      </c>
      <c r="F50" s="57"/>
    </row>
    <row r="51" spans="1:6" ht="69" x14ac:dyDescent="0.3">
      <c r="A51" s="22" t="s">
        <v>49</v>
      </c>
      <c r="B51" s="12" t="s">
        <v>357</v>
      </c>
      <c r="C51" s="12" t="s">
        <v>351</v>
      </c>
      <c r="D51" s="18" t="s">
        <v>356</v>
      </c>
      <c r="E51" s="54" t="s">
        <v>358</v>
      </c>
      <c r="F51" s="57"/>
    </row>
    <row r="52" spans="1:6" ht="82.9" x14ac:dyDescent="0.3">
      <c r="A52" s="22" t="s">
        <v>50</v>
      </c>
      <c r="B52" s="12" t="s">
        <v>353</v>
      </c>
      <c r="C52" s="12" t="s">
        <v>360</v>
      </c>
      <c r="D52" s="19" t="s">
        <v>354</v>
      </c>
      <c r="E52" s="54" t="s">
        <v>406</v>
      </c>
      <c r="F52" s="57"/>
    </row>
  </sheetData>
  <mergeCells count="10">
    <mergeCell ref="A28:E28"/>
    <mergeCell ref="A33:E33"/>
    <mergeCell ref="A41:E41"/>
    <mergeCell ref="A48:E48"/>
    <mergeCell ref="D7:D8"/>
    <mergeCell ref="A3:F3"/>
    <mergeCell ref="A11:F11"/>
    <mergeCell ref="A14:F14"/>
    <mergeCell ref="A19:F19"/>
    <mergeCell ref="A24:F24"/>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S91"/>
  <sheetViews>
    <sheetView topLeftCell="A49" workbookViewId="0">
      <selection activeCell="B21" sqref="B21:R21"/>
    </sheetView>
  </sheetViews>
  <sheetFormatPr defaultColWidth="8.7109375" defaultRowHeight="15" x14ac:dyDescent="0.25"/>
  <cols>
    <col min="2" max="2" width="84.28515625" customWidth="1"/>
    <col min="3" max="18" width="3.7109375" customWidth="1"/>
    <col min="19" max="19" width="18.140625" customWidth="1"/>
  </cols>
  <sheetData>
    <row r="1" spans="2:19" ht="14.45" x14ac:dyDescent="0.3">
      <c r="B1" s="2" t="s">
        <v>287</v>
      </c>
      <c r="C1" s="30" t="s">
        <v>8</v>
      </c>
      <c r="D1" s="31"/>
      <c r="E1" s="31"/>
      <c r="F1" s="32"/>
      <c r="G1" s="118" t="s">
        <v>9</v>
      </c>
      <c r="H1" s="119"/>
      <c r="I1" s="119"/>
      <c r="J1" s="120"/>
      <c r="K1" s="30" t="s">
        <v>10</v>
      </c>
      <c r="L1" s="31"/>
      <c r="M1" s="31"/>
      <c r="N1" s="31"/>
      <c r="O1" s="30" t="s">
        <v>381</v>
      </c>
      <c r="P1" s="677"/>
      <c r="Q1" s="677"/>
      <c r="R1" s="677"/>
      <c r="S1" s="91" t="s">
        <v>85</v>
      </c>
    </row>
    <row r="2" spans="2:19" ht="14.45" x14ac:dyDescent="0.3">
      <c r="C2" s="33" t="s">
        <v>11</v>
      </c>
      <c r="D2" s="34" t="s">
        <v>12</v>
      </c>
      <c r="E2" s="34" t="s">
        <v>13</v>
      </c>
      <c r="F2" s="34" t="s">
        <v>14</v>
      </c>
      <c r="G2" s="121" t="s">
        <v>11</v>
      </c>
      <c r="H2" s="121" t="s">
        <v>12</v>
      </c>
      <c r="I2" s="121" t="s">
        <v>13</v>
      </c>
      <c r="J2" s="121" t="s">
        <v>14</v>
      </c>
      <c r="K2" s="34" t="s">
        <v>11</v>
      </c>
      <c r="L2" s="34" t="s">
        <v>12</v>
      </c>
      <c r="M2" s="34" t="s">
        <v>13</v>
      </c>
      <c r="N2" s="83" t="s">
        <v>14</v>
      </c>
      <c r="O2" s="675" t="s">
        <v>11</v>
      </c>
      <c r="P2" s="675" t="s">
        <v>12</v>
      </c>
      <c r="Q2" s="675" t="s">
        <v>13</v>
      </c>
      <c r="R2" s="676" t="s">
        <v>14</v>
      </c>
      <c r="S2" s="92" t="s">
        <v>86</v>
      </c>
    </row>
    <row r="3" spans="2:19" ht="18.75" customHeight="1" x14ac:dyDescent="0.3">
      <c r="B3" s="903" t="str">
        <f>'Activities and Costing'!C11</f>
        <v>Component 1: Enhanced land use planning and regulatory framework (as applied to NE Coast)</v>
      </c>
      <c r="C3" s="906"/>
      <c r="D3" s="906"/>
      <c r="E3" s="906"/>
      <c r="F3" s="906"/>
      <c r="G3" s="906"/>
      <c r="H3" s="906"/>
      <c r="I3" s="906"/>
      <c r="J3" s="906"/>
      <c r="K3" s="906"/>
      <c r="L3" s="906"/>
      <c r="M3" s="906"/>
      <c r="N3" s="906"/>
      <c r="O3" s="906"/>
      <c r="P3" s="906"/>
      <c r="Q3" s="906"/>
      <c r="R3" s="906"/>
      <c r="S3" s="93"/>
    </row>
    <row r="4" spans="2:19" ht="21.75" customHeight="1" x14ac:dyDescent="0.3">
      <c r="B4" s="922" t="str">
        <f>'Activities and Costing'!C12</f>
        <v>Outcome C1.1:  Integration of ecosystems approach into legal and policy framework</v>
      </c>
      <c r="C4" s="923"/>
      <c r="D4" s="923"/>
      <c r="E4" s="923"/>
      <c r="F4" s="923"/>
      <c r="G4" s="923"/>
      <c r="H4" s="923"/>
      <c r="I4" s="923"/>
      <c r="J4" s="923"/>
      <c r="K4" s="923"/>
      <c r="L4" s="923"/>
      <c r="M4" s="923"/>
      <c r="N4" s="923"/>
      <c r="O4" s="923"/>
      <c r="P4" s="923"/>
      <c r="Q4" s="923"/>
      <c r="R4" s="923"/>
      <c r="S4" s="94"/>
    </row>
    <row r="5" spans="2:19" ht="17.25" customHeight="1" x14ac:dyDescent="0.3">
      <c r="B5" s="920" t="str">
        <f>'Activities and Costing'!C13</f>
        <v xml:space="preserve">Output C1.1.1: Ecological considerations integrated into planning policies and regulations for development categories </v>
      </c>
      <c r="C5" s="921"/>
      <c r="D5" s="921"/>
      <c r="E5" s="921"/>
      <c r="F5" s="921"/>
      <c r="G5" s="921"/>
      <c r="H5" s="921"/>
      <c r="I5" s="921"/>
      <c r="J5" s="921"/>
      <c r="K5" s="921"/>
      <c r="L5" s="921"/>
      <c r="M5" s="921"/>
      <c r="N5" s="921"/>
      <c r="O5" s="921"/>
      <c r="P5" s="921"/>
      <c r="Q5" s="921"/>
      <c r="R5" s="921"/>
      <c r="S5" s="95"/>
    </row>
    <row r="6" spans="2:19" ht="82.9" x14ac:dyDescent="0.3">
      <c r="B6" s="42" t="str">
        <f>'Activities and Costing'!C14</f>
        <v>Activity 1.1.1.1: Review of the National  Planning and Development Policies (including Physical development, Forests, Land, Policies related to conservation and sustainable use of BD, etc.), Standards and Guidelines, and Regulations, including Draft Environmental Impact Assessment Regulations, to  identify strategic entry points  and recommend measures to incorporate ES, biodiversity and SFM and other ecological considerations for strengthening  sustainable national land use planning for enhanced applicability in the NE Iyanola Region</v>
      </c>
      <c r="C6" s="20"/>
      <c r="D6" s="20"/>
      <c r="E6" s="68"/>
      <c r="F6" s="20"/>
      <c r="G6" s="20"/>
      <c r="H6" s="20"/>
      <c r="I6" s="20"/>
      <c r="J6" s="20"/>
      <c r="K6" s="20"/>
      <c r="L6" s="20"/>
      <c r="M6" s="20"/>
      <c r="N6" s="86"/>
      <c r="O6" s="86"/>
      <c r="P6" s="86"/>
      <c r="Q6" s="86"/>
      <c r="R6" s="86"/>
      <c r="S6" s="94"/>
    </row>
    <row r="7" spans="2:19" ht="41.45" x14ac:dyDescent="0.3">
      <c r="B7" s="42" t="str">
        <f>'Activities and Costing'!C15</f>
        <v>Activity 1.1.1.2: Identification and assessment of viability of innovative economic and fiscal instruments and other options for conservation and sustainable use of critical biodiversity and ecosystems in NE Iyanola Region</v>
      </c>
      <c r="C7" s="35"/>
      <c r="D7" s="35"/>
      <c r="E7" s="35"/>
      <c r="F7" s="35"/>
      <c r="G7" s="35"/>
      <c r="H7" s="35"/>
      <c r="I7" s="35"/>
      <c r="J7" s="35"/>
      <c r="K7" s="35"/>
      <c r="L7" s="35"/>
      <c r="M7" s="35"/>
      <c r="N7" s="85"/>
      <c r="O7" s="85"/>
      <c r="P7" s="85"/>
      <c r="Q7" s="85"/>
      <c r="R7" s="85"/>
      <c r="S7" s="96"/>
    </row>
    <row r="8" spans="2:19" ht="55.15" x14ac:dyDescent="0.3">
      <c r="B8" s="42" t="str">
        <f>'Activities and Costing'!C16</f>
        <v>Activity 1.1.1.3:Develop concept note to demonstrate the link between resource conservation and income generation (Valuation/CBA) and propose measures to support integration of ecological considerations into planning and development policy framework;  (build on case studies in 1.1.3.1 and info 1.1.2.2.)</v>
      </c>
      <c r="C8" s="35"/>
      <c r="D8" s="35"/>
      <c r="E8" s="35"/>
      <c r="F8" s="35"/>
      <c r="G8" s="35"/>
      <c r="H8" s="35"/>
      <c r="I8" s="35"/>
      <c r="J8" s="35"/>
      <c r="K8" s="35"/>
      <c r="L8" s="35"/>
      <c r="M8" s="35"/>
      <c r="N8" s="85"/>
      <c r="O8" s="85"/>
      <c r="P8" s="85"/>
      <c r="Q8" s="85"/>
      <c r="R8" s="85"/>
      <c r="S8" s="96"/>
    </row>
    <row r="9" spans="2:19" ht="14.45" x14ac:dyDescent="0.3">
      <c r="B9" s="42"/>
      <c r="C9" s="35"/>
      <c r="D9" s="35"/>
      <c r="E9" s="35"/>
      <c r="F9" s="35"/>
      <c r="G9" s="35"/>
      <c r="H9" s="35"/>
      <c r="I9" s="35"/>
      <c r="J9" s="35"/>
      <c r="K9" s="35"/>
      <c r="L9" s="35"/>
      <c r="M9" s="35"/>
      <c r="N9" s="85"/>
      <c r="O9" s="85"/>
      <c r="P9" s="85"/>
      <c r="Q9" s="85"/>
      <c r="R9" s="85"/>
      <c r="S9" s="96"/>
    </row>
    <row r="10" spans="2:19" ht="14.25" customHeight="1" x14ac:dyDescent="0.3">
      <c r="B10" s="914" t="str">
        <f>'Activities and Costing'!C18</f>
        <v xml:space="preserve">Output C1.1.2: Land Use Plan for NE Coast/Iyanola, incorporating valuation of ecosystem goods and services </v>
      </c>
      <c r="C10" s="915"/>
      <c r="D10" s="915"/>
      <c r="E10" s="915"/>
      <c r="F10" s="915"/>
      <c r="G10" s="915"/>
      <c r="H10" s="915"/>
      <c r="I10" s="915"/>
      <c r="J10" s="915"/>
      <c r="K10" s="915"/>
      <c r="L10" s="915"/>
      <c r="M10" s="915"/>
      <c r="N10" s="915"/>
      <c r="O10" s="915"/>
      <c r="P10" s="915"/>
      <c r="Q10" s="915"/>
      <c r="R10" s="915"/>
      <c r="S10" s="95"/>
    </row>
    <row r="11" spans="2:19" ht="27.6" x14ac:dyDescent="0.3">
      <c r="B11" s="42" t="str">
        <f>'Activities and Costing'!C19</f>
        <v>Activity 1.1.2.1: Collate and update selected species and ecosystems baseline information in NE Iyanola Region</v>
      </c>
      <c r="C11" s="20"/>
      <c r="D11" s="75"/>
      <c r="E11" s="20"/>
      <c r="F11" s="36"/>
      <c r="G11" s="20"/>
      <c r="H11" s="20"/>
      <c r="I11" s="20"/>
      <c r="J11" s="20"/>
      <c r="K11" s="20"/>
      <c r="L11" s="20"/>
      <c r="M11" s="20"/>
      <c r="N11" s="86"/>
      <c r="O11" s="86"/>
      <c r="P11" s="86"/>
      <c r="Q11" s="86"/>
      <c r="R11" s="86"/>
      <c r="S11" s="94"/>
    </row>
    <row r="12" spans="2:19" ht="14.45" x14ac:dyDescent="0.3">
      <c r="B12" s="42" t="str">
        <f>'Activities and Costing'!C20</f>
        <v>Activity 1.1.2.2: Conduct valuation of selected species and ecosystems in NE Iyanola Region</v>
      </c>
      <c r="C12" s="20"/>
      <c r="D12" s="20"/>
      <c r="E12" s="20"/>
      <c r="F12" s="113"/>
      <c r="G12" s="112"/>
      <c r="H12" s="112"/>
      <c r="I12" s="112"/>
      <c r="J12" s="112"/>
      <c r="K12" s="75"/>
      <c r="L12" s="75"/>
      <c r="M12" s="75"/>
      <c r="N12" s="84"/>
      <c r="O12" s="84"/>
      <c r="P12" s="84"/>
      <c r="Q12" s="84"/>
      <c r="R12" s="84"/>
      <c r="S12" s="94"/>
    </row>
    <row r="13" spans="2:19" ht="27.6" x14ac:dyDescent="0.3">
      <c r="B13" s="42" t="str">
        <f>'Activities and Costing'!C21</f>
        <v xml:space="preserve">Activity 1.1.2.3: Development of  Land Use Plan (Terrestrial and Marine Resource Use) with identification/Zoning of critical ecosystems </v>
      </c>
      <c r="C13" s="20"/>
      <c r="D13" s="20"/>
      <c r="E13" s="75"/>
      <c r="F13" s="113"/>
      <c r="G13" s="20"/>
      <c r="H13" s="20"/>
      <c r="I13" s="20"/>
      <c r="J13" s="20"/>
      <c r="K13" s="20"/>
      <c r="L13" s="20"/>
      <c r="M13" s="20"/>
      <c r="N13" s="86"/>
      <c r="O13" s="86"/>
      <c r="P13" s="86"/>
      <c r="Q13" s="86"/>
      <c r="R13" s="86"/>
      <c r="S13" s="94"/>
    </row>
    <row r="14" spans="2:19" ht="14.45" x14ac:dyDescent="0.3">
      <c r="B14" s="42"/>
      <c r="C14" s="20"/>
      <c r="D14" s="20"/>
      <c r="E14" s="20"/>
      <c r="F14" s="36"/>
      <c r="G14" s="20"/>
      <c r="H14" s="20"/>
      <c r="I14" s="20"/>
      <c r="J14" s="20"/>
      <c r="K14" s="20"/>
      <c r="L14" s="20"/>
      <c r="M14" s="20"/>
      <c r="N14" s="86"/>
      <c r="O14" s="86"/>
      <c r="P14" s="86"/>
      <c r="Q14" s="86"/>
      <c r="R14" s="86"/>
      <c r="S14" s="94"/>
    </row>
    <row r="15" spans="2:19" ht="14.45" x14ac:dyDescent="0.3">
      <c r="B15" s="914" t="str">
        <f>'Activities and Costing'!C23</f>
        <v>Output C1.1.3: Enhanced capacity of national and local leaders to uptake ecosystem services values considerations in planning  in decision making</v>
      </c>
      <c r="C15" s="915"/>
      <c r="D15" s="915"/>
      <c r="E15" s="915"/>
      <c r="F15" s="915"/>
      <c r="G15" s="915"/>
      <c r="H15" s="915"/>
      <c r="I15" s="915"/>
      <c r="J15" s="915"/>
      <c r="K15" s="915"/>
      <c r="L15" s="915"/>
      <c r="M15" s="915"/>
      <c r="N15" s="915"/>
      <c r="O15" s="915"/>
      <c r="P15" s="915"/>
      <c r="Q15" s="915"/>
      <c r="R15" s="915"/>
      <c r="S15" s="95"/>
    </row>
    <row r="16" spans="2:19" ht="14.25" customHeight="1" x14ac:dyDescent="0.3">
      <c r="B16" s="42" t="str">
        <f>'Activities and Costing'!C24</f>
        <v>Activity 1.1.3.1 Develop case studies for selected critical species and ecosytems in NE Iyanola Region to demonstrate and showcase the value (economic, social, intrinsic…)</v>
      </c>
      <c r="C16" s="20"/>
      <c r="D16" s="75"/>
      <c r="E16" s="75"/>
      <c r="F16" s="75"/>
      <c r="G16" s="112"/>
      <c r="H16" s="112"/>
      <c r="I16" s="112"/>
      <c r="J16" s="112"/>
      <c r="K16" s="75"/>
      <c r="L16" s="75"/>
      <c r="M16" s="75"/>
      <c r="N16" s="84"/>
      <c r="O16" s="84"/>
      <c r="P16" s="84"/>
      <c r="Q16" s="84"/>
      <c r="R16" s="84"/>
      <c r="S16" s="94"/>
    </row>
    <row r="17" spans="2:19" ht="14.25" customHeight="1" x14ac:dyDescent="0.3">
      <c r="B17" s="42" t="str">
        <f>'Activities and Costing'!C25</f>
        <v>Activity 1.1.3.2: Develop and implement a national Public Awareness and Sensitization strategy that addresses NE Iyanola environmentally sensitive issues</v>
      </c>
      <c r="C17" s="20"/>
      <c r="D17" s="75"/>
      <c r="E17" s="75"/>
      <c r="F17" s="75"/>
      <c r="G17" s="112"/>
      <c r="H17" s="112"/>
      <c r="I17" s="112"/>
      <c r="J17" s="112"/>
      <c r="K17" s="75"/>
      <c r="L17" s="75"/>
      <c r="M17" s="75"/>
      <c r="N17" s="84"/>
      <c r="O17" s="84"/>
      <c r="P17" s="84"/>
      <c r="Q17" s="84"/>
      <c r="R17" s="84"/>
      <c r="S17" s="94"/>
    </row>
    <row r="18" spans="2:19" ht="14.25" customHeight="1" x14ac:dyDescent="0.3">
      <c r="B18" s="42" t="str">
        <f>'Activities and Costing'!C26</f>
        <v>Activity 1.1.3.3: Initiate and cultivate national, regional and international collaboration and partnerships to foster exchange of experiences and lessons learnt regarding critical terrestrial and marine biodiversity and ecosytems in NE Iyanola Region</v>
      </c>
      <c r="C18" s="20"/>
      <c r="D18" s="20"/>
      <c r="E18" s="20"/>
      <c r="F18" s="20"/>
      <c r="G18" s="20"/>
      <c r="H18" s="20"/>
      <c r="I18" s="20"/>
      <c r="J18" s="20"/>
      <c r="K18" s="20"/>
      <c r="L18" s="20"/>
      <c r="M18" s="20"/>
      <c r="N18" s="86"/>
      <c r="O18" s="86"/>
      <c r="P18" s="86"/>
      <c r="Q18" s="86"/>
      <c r="R18" s="86"/>
      <c r="S18" s="94"/>
    </row>
    <row r="19" spans="2:19" ht="14.25" customHeight="1" x14ac:dyDescent="0.3">
      <c r="B19" s="42" t="str">
        <f>'Activities and Costing'!C27</f>
        <v>Activity 1.1.3.4: Develop and/or adapt and implement training plan inclusive of training material and resources to support biodiversity and ecosystem management focused on NE Iyanola Region</v>
      </c>
      <c r="C19" s="20"/>
      <c r="D19" s="20"/>
      <c r="E19" s="20"/>
      <c r="F19" s="20"/>
      <c r="G19" s="20"/>
      <c r="H19" s="20"/>
      <c r="I19" s="20"/>
      <c r="J19" s="20"/>
      <c r="K19" s="20"/>
      <c r="L19" s="20"/>
      <c r="M19" s="20"/>
      <c r="N19" s="86"/>
      <c r="O19" s="86"/>
      <c r="P19" s="86"/>
      <c r="Q19" s="86"/>
      <c r="R19" s="86"/>
      <c r="S19" s="94"/>
    </row>
    <row r="20" spans="2:19" ht="14.45" x14ac:dyDescent="0.3">
      <c r="B20" s="42"/>
      <c r="C20" s="27"/>
      <c r="D20" s="27"/>
      <c r="E20" s="70"/>
      <c r="F20" s="70"/>
      <c r="G20" s="70"/>
      <c r="H20" s="70"/>
      <c r="I20" s="70"/>
      <c r="J20" s="70"/>
      <c r="K20" s="70"/>
      <c r="L20" s="70"/>
      <c r="M20" s="70"/>
      <c r="N20" s="87"/>
      <c r="O20" s="87"/>
      <c r="P20" s="87"/>
      <c r="Q20" s="87"/>
      <c r="R20" s="87"/>
      <c r="S20" s="94"/>
    </row>
    <row r="21" spans="2:19" ht="18.75" customHeight="1" x14ac:dyDescent="0.3">
      <c r="B21" s="918" t="str">
        <f>'Activities and Costing'!C29</f>
        <v>Component 2: Enhanced sustainable land management and carbon benefits in deciduous seasonal and low montane rainforest zones</v>
      </c>
      <c r="C21" s="919"/>
      <c r="D21" s="919"/>
      <c r="E21" s="919"/>
      <c r="F21" s="919"/>
      <c r="G21" s="919"/>
      <c r="H21" s="919"/>
      <c r="I21" s="919"/>
      <c r="J21" s="919"/>
      <c r="K21" s="919"/>
      <c r="L21" s="919"/>
      <c r="M21" s="919"/>
      <c r="N21" s="919"/>
      <c r="O21" s="919"/>
      <c r="P21" s="919"/>
      <c r="Q21" s="919"/>
      <c r="R21" s="919"/>
      <c r="S21" s="97"/>
    </row>
    <row r="22" spans="2:19" ht="15" customHeight="1" x14ac:dyDescent="0.3">
      <c r="B22" s="72" t="str">
        <f>'Activities and Costing'!C30</f>
        <v>Outcome C2.1:  Improved ecosystems restoration and management</v>
      </c>
      <c r="C22" s="71"/>
      <c r="D22" s="71"/>
      <c r="E22" s="71"/>
      <c r="F22" s="71"/>
      <c r="G22" s="71"/>
      <c r="H22" s="71"/>
      <c r="I22" s="71"/>
      <c r="J22" s="71"/>
      <c r="K22" s="71"/>
      <c r="L22" s="71"/>
      <c r="M22" s="71"/>
      <c r="N22" s="71"/>
      <c r="O22" s="71"/>
      <c r="P22" s="71"/>
      <c r="Q22" s="71"/>
      <c r="R22" s="71"/>
      <c r="S22" s="97"/>
    </row>
    <row r="23" spans="2:19" ht="18.75" customHeight="1" x14ac:dyDescent="0.3">
      <c r="B23" s="916" t="str">
        <f>'Activities and Costing'!C31</f>
        <v>Output C2.1.1: Zoning plan for restoration of degraded forest areas NE Coast</v>
      </c>
      <c r="C23" s="917"/>
      <c r="D23" s="917"/>
      <c r="E23" s="917"/>
      <c r="F23" s="917"/>
      <c r="G23" s="917"/>
      <c r="H23" s="917"/>
      <c r="I23" s="917"/>
      <c r="J23" s="917"/>
      <c r="K23" s="917"/>
      <c r="L23" s="917"/>
      <c r="M23" s="917"/>
      <c r="N23" s="917"/>
      <c r="O23" s="917"/>
      <c r="P23" s="917"/>
      <c r="Q23" s="917"/>
      <c r="R23" s="917"/>
      <c r="S23" s="95"/>
    </row>
    <row r="24" spans="2:19" ht="41.45" x14ac:dyDescent="0.3">
      <c r="B24" s="42" t="str">
        <f>'Activities and Costing'!C32</f>
        <v>Activity C2.1.1.1: Spatially represent using appropriate tools the location  and distribution of DFAs; zone and quantify special management areas (e.g. areas to be restored); facilitate incorporation of Spatial Zoning Plan into Land Use Plan generated under Activity C1.1.2.3:</v>
      </c>
      <c r="C24" s="20"/>
      <c r="D24" s="20"/>
      <c r="E24" s="20"/>
      <c r="F24" s="20"/>
      <c r="G24" s="20"/>
      <c r="H24" s="20"/>
      <c r="I24" s="20"/>
      <c r="J24" s="20"/>
      <c r="K24" s="20"/>
      <c r="L24" s="20"/>
      <c r="M24" s="20"/>
      <c r="N24" s="86"/>
      <c r="O24" s="86"/>
      <c r="P24" s="86"/>
      <c r="Q24" s="86"/>
      <c r="R24" s="86"/>
      <c r="S24" s="94"/>
    </row>
    <row r="25" spans="2:19" ht="55.15" x14ac:dyDescent="0.3">
      <c r="B25" s="42" t="str">
        <f>'Activities and Costing'!C33</f>
        <v>Activity C2.1.1.2: Develop an integrated sustainable forest management (SFM) plan for NE Iyanola Region inclusive of best practices for restoration/rehabilitation/ stabilisation of both terrestrial and marine resources in DFAs, including forest lands, and riverbanks and estuaries, based on Spatial Zoning Plan developed under Activity C2.1.1.1</v>
      </c>
      <c r="C25" s="20"/>
      <c r="D25" s="20"/>
      <c r="E25" s="20"/>
      <c r="F25" s="20"/>
      <c r="G25" s="20"/>
      <c r="H25" s="20"/>
      <c r="I25" s="20"/>
      <c r="J25" s="20"/>
      <c r="K25" s="20"/>
      <c r="L25" s="20"/>
      <c r="M25" s="20"/>
      <c r="N25" s="86"/>
      <c r="O25" s="86"/>
      <c r="P25" s="86"/>
      <c r="Q25" s="86"/>
      <c r="R25" s="86"/>
      <c r="S25" s="94"/>
    </row>
    <row r="26" spans="2:19" ht="14.45" x14ac:dyDescent="0.3">
      <c r="B26" s="42"/>
      <c r="C26" s="27"/>
      <c r="D26" s="27"/>
      <c r="E26" s="27"/>
      <c r="F26" s="27"/>
      <c r="G26" s="27"/>
      <c r="H26" s="27"/>
      <c r="I26" s="27"/>
      <c r="J26" s="27"/>
      <c r="K26" s="27"/>
      <c r="L26" s="27"/>
      <c r="M26" s="27"/>
      <c r="N26" s="88"/>
      <c r="O26" s="88"/>
      <c r="P26" s="88"/>
      <c r="Q26" s="88"/>
      <c r="R26" s="88"/>
      <c r="S26" s="94"/>
    </row>
    <row r="27" spans="2:19" ht="15" customHeight="1" x14ac:dyDescent="0.3">
      <c r="B27" s="72" t="str">
        <f>'Activities and Costing'!C35</f>
        <v>Outcome C2.2:  Restoration of 1,157 hectares of  forest of global BD significance, enhancing carbon stocks</v>
      </c>
      <c r="C27" s="71"/>
      <c r="D27" s="71"/>
      <c r="E27" s="71"/>
      <c r="F27" s="71"/>
      <c r="G27" s="71"/>
      <c r="H27" s="71"/>
      <c r="I27" s="71"/>
      <c r="J27" s="71"/>
      <c r="K27" s="71"/>
      <c r="L27" s="71"/>
      <c r="M27" s="71"/>
      <c r="N27" s="71"/>
      <c r="O27" s="71"/>
      <c r="P27" s="71"/>
      <c r="Q27" s="71"/>
      <c r="R27" s="71"/>
      <c r="S27" s="94"/>
    </row>
    <row r="28" spans="2:19" ht="14.45" x14ac:dyDescent="0.3">
      <c r="B28" s="916" t="str">
        <f>'Activities and Costing'!C36</f>
        <v>Output C2.2.1:  Restoration of degraded priority forest areas nationwide, enhancing connectivity in a 10,000 ha and a 5,090 ha overall areas), with potential total carbon benefit of 691,689 tons CO2 at the end of a 30 year period</v>
      </c>
      <c r="C28" s="917"/>
      <c r="D28" s="917"/>
      <c r="E28" s="917"/>
      <c r="F28" s="917"/>
      <c r="G28" s="917"/>
      <c r="H28" s="917"/>
      <c r="I28" s="917"/>
      <c r="J28" s="917"/>
      <c r="K28" s="917"/>
      <c r="L28" s="917"/>
      <c r="M28" s="917"/>
      <c r="N28" s="917"/>
      <c r="O28" s="917"/>
      <c r="P28" s="917"/>
      <c r="Q28" s="917"/>
      <c r="R28" s="917"/>
      <c r="S28" s="95"/>
    </row>
    <row r="29" spans="2:19" ht="55.15" x14ac:dyDescent="0.3">
      <c r="B29" s="46" t="str">
        <f>'Activities and Costing'!C37</f>
        <v xml:space="preserve">Activity C2.2.1.1: Develop and commence implementation of Participatory based Site Specific Management Plans based on the SFM Plan developed in C2.1.1.2 for restoring/enhancing forests and lands with appropriate plant species to enhance carbon stocks while creating connectivity in Key Biodiversity Areas/Key Bird Areas;  </v>
      </c>
      <c r="C29" s="114"/>
      <c r="D29" s="114"/>
      <c r="E29" s="28"/>
      <c r="F29" s="28"/>
      <c r="G29" s="28"/>
      <c r="H29" s="28"/>
      <c r="I29" s="117"/>
      <c r="J29" s="117"/>
      <c r="K29" s="28"/>
      <c r="L29" s="28"/>
      <c r="M29" s="28"/>
      <c r="N29" s="89"/>
      <c r="O29" s="89"/>
      <c r="P29" s="89"/>
      <c r="Q29" s="89"/>
      <c r="R29" s="89"/>
      <c r="S29" s="94"/>
    </row>
    <row r="30" spans="2:19" ht="15" customHeight="1" x14ac:dyDescent="0.3">
      <c r="B30" s="46" t="str">
        <f>'Activities and Costing'!C38</f>
        <v>Activity C2.2.1.2: Establish community based flying nursery facilities</v>
      </c>
      <c r="C30" s="28"/>
      <c r="D30" s="28"/>
      <c r="E30" s="114"/>
      <c r="F30" s="114"/>
      <c r="G30" s="117"/>
      <c r="H30" s="117"/>
      <c r="I30" s="117"/>
      <c r="J30" s="117"/>
      <c r="K30" s="114"/>
      <c r="L30" s="114"/>
      <c r="M30" s="28"/>
      <c r="N30" s="89"/>
      <c r="O30" s="89"/>
      <c r="P30" s="89"/>
      <c r="Q30" s="89"/>
      <c r="R30" s="89"/>
      <c r="S30" s="94"/>
    </row>
    <row r="31" spans="2:19" ht="41.45" x14ac:dyDescent="0.3">
      <c r="B31" s="42" t="str">
        <f>'Activities and Costing'!C39</f>
        <v>Activity C2.2.1.3: Production, distribution, planting and maintenance of at least 50,000 seedlings of appropriate plant species in designated areas which will enhance carbon stocks while forming migratory corridors</v>
      </c>
      <c r="C31" s="28"/>
      <c r="D31" s="28"/>
      <c r="E31" s="28"/>
      <c r="F31" s="114"/>
      <c r="G31" s="117"/>
      <c r="H31" s="117"/>
      <c r="I31" s="117"/>
      <c r="J31" s="117"/>
      <c r="K31" s="114"/>
      <c r="L31" s="114"/>
      <c r="M31" s="114"/>
      <c r="N31" s="123"/>
      <c r="O31" s="123"/>
      <c r="P31" s="123"/>
      <c r="Q31" s="123"/>
      <c r="R31" s="123"/>
      <c r="S31" s="94"/>
    </row>
    <row r="32" spans="2:19" ht="14.45" x14ac:dyDescent="0.3">
      <c r="B32" s="42"/>
      <c r="C32" s="28"/>
      <c r="D32" s="28"/>
      <c r="E32" s="28"/>
      <c r="F32" s="28"/>
      <c r="G32" s="28"/>
      <c r="H32" s="28"/>
      <c r="I32" s="28"/>
      <c r="J32" s="28"/>
      <c r="K32" s="28"/>
      <c r="L32" s="28"/>
      <c r="M32" s="28"/>
      <c r="N32" s="89"/>
      <c r="O32" s="89"/>
      <c r="P32" s="89"/>
      <c r="Q32" s="89"/>
      <c r="R32" s="89"/>
      <c r="S32" s="94"/>
    </row>
    <row r="33" spans="2:19" ht="27.6" x14ac:dyDescent="0.3">
      <c r="B33" s="72" t="str">
        <f>'Activities and Costing'!C41</f>
        <v>Outcome C2.3:  Restoration efforts and avoided degradation lead projected annual tons CO2savings 23,056. Potential total carbon benefit of 691,689 tons CO2 over 30 years.</v>
      </c>
      <c r="C33" s="73"/>
      <c r="D33" s="73"/>
      <c r="E33" s="73"/>
      <c r="F33" s="73"/>
      <c r="G33" s="73"/>
      <c r="H33" s="73"/>
      <c r="I33" s="73"/>
      <c r="J33" s="73"/>
      <c r="K33" s="73"/>
      <c r="L33" s="73"/>
      <c r="M33" s="73"/>
      <c r="N33" s="73"/>
      <c r="O33" s="73"/>
      <c r="P33" s="73"/>
      <c r="Q33" s="73"/>
      <c r="R33" s="73"/>
      <c r="S33" s="94"/>
    </row>
    <row r="34" spans="2:19" ht="14.45" x14ac:dyDescent="0.3">
      <c r="B34" s="916" t="str">
        <f>'Activities and Costing'!C42</f>
        <v>Output C2.3.1:  Rehabilitation of riparian, ravine, beach and migratory corridors of NE  Coast/ Iyanola forest areas (200 ha)</v>
      </c>
      <c r="C34" s="917"/>
      <c r="D34" s="917"/>
      <c r="E34" s="917"/>
      <c r="F34" s="917"/>
      <c r="G34" s="917"/>
      <c r="H34" s="917"/>
      <c r="I34" s="917"/>
      <c r="J34" s="917"/>
      <c r="K34" s="917"/>
      <c r="L34" s="917"/>
      <c r="M34" s="917"/>
      <c r="N34" s="917"/>
      <c r="O34" s="917"/>
      <c r="P34" s="917"/>
      <c r="Q34" s="917"/>
      <c r="R34" s="917"/>
      <c r="S34" s="95"/>
    </row>
    <row r="35" spans="2:19" ht="41.45" x14ac:dyDescent="0.3">
      <c r="B35" s="44" t="str">
        <f>'Activities and Costing'!C43</f>
        <v>Activity C2.3.1.1: Develop and commence implementation of Participatory based Site Specific Management Plans based on the SFM Plan developed under activity C2.1.1.2 for restoring/stabilising eroded/vulnerable riverbanks and estuaries in conjunction with Activities C 2.2.1.2 and C2.2.1.3</v>
      </c>
      <c r="C35" s="27"/>
      <c r="D35" s="27"/>
      <c r="E35" s="27"/>
      <c r="F35" s="115"/>
      <c r="G35" s="116"/>
      <c r="H35" s="116"/>
      <c r="I35" s="116"/>
      <c r="J35" s="116"/>
      <c r="K35" s="27"/>
      <c r="L35" s="27"/>
      <c r="M35" s="27"/>
      <c r="N35" s="88"/>
      <c r="O35" s="88"/>
      <c r="P35" s="88"/>
      <c r="Q35" s="88"/>
      <c r="R35" s="88"/>
      <c r="S35" s="94"/>
    </row>
    <row r="36" spans="2:19" ht="14.45" x14ac:dyDescent="0.3">
      <c r="B36" s="42" t="str">
        <f>'Activities and Costing'!C44</f>
        <v xml:space="preserve"> </v>
      </c>
      <c r="C36" s="74"/>
      <c r="D36" s="74"/>
      <c r="E36" s="74"/>
      <c r="F36" s="74"/>
      <c r="G36" s="74"/>
      <c r="H36" s="74"/>
      <c r="I36" s="74"/>
      <c r="J36" s="74"/>
      <c r="K36" s="74"/>
      <c r="L36" s="74"/>
      <c r="M36" s="74"/>
      <c r="N36" s="74"/>
      <c r="O36" s="74"/>
      <c r="P36" s="74"/>
      <c r="Q36" s="74"/>
      <c r="R36" s="74"/>
      <c r="S36" s="94"/>
    </row>
    <row r="37" spans="2:19" ht="14.45" x14ac:dyDescent="0.3">
      <c r="B37" s="916" t="str">
        <f>'Activities and Costing'!C45</f>
        <v>Output C2.3.2:  At least 1 agreement negotiated  for non government forest areas NE Coast/Iyanola</v>
      </c>
      <c r="C37" s="917"/>
      <c r="D37" s="917"/>
      <c r="E37" s="917"/>
      <c r="F37" s="917"/>
      <c r="G37" s="917"/>
      <c r="H37" s="917"/>
      <c r="I37" s="917"/>
      <c r="J37" s="917"/>
      <c r="K37" s="917"/>
      <c r="L37" s="917"/>
      <c r="M37" s="917"/>
      <c r="N37" s="917"/>
      <c r="O37" s="917"/>
      <c r="P37" s="917"/>
      <c r="Q37" s="917"/>
      <c r="R37" s="917"/>
      <c r="S37" s="94"/>
    </row>
    <row r="38" spans="2:19" ht="15" customHeight="1" x14ac:dyDescent="0.3">
      <c r="B38" s="46" t="str">
        <f>'Activities and Costing'!C46</f>
        <v>Activity C2.3.2.1: Explore, discuss and recommend partnership agreements, and options for compensation and incentives with appropriate stakeholders, consistent with planning and development legislation</v>
      </c>
      <c r="C38" s="27"/>
      <c r="D38" s="27"/>
      <c r="E38" s="27"/>
      <c r="F38" s="27"/>
      <c r="G38" s="576"/>
      <c r="H38" s="576"/>
      <c r="I38" s="27"/>
      <c r="J38" s="27"/>
      <c r="K38" s="27"/>
      <c r="L38" s="27"/>
      <c r="M38" s="27"/>
      <c r="N38" s="88"/>
      <c r="O38" s="88"/>
      <c r="P38" s="88"/>
      <c r="Q38" s="88"/>
      <c r="R38" s="88"/>
      <c r="S38" s="94"/>
    </row>
    <row r="39" spans="2:19" ht="27.6" x14ac:dyDescent="0.3">
      <c r="B39" s="42" t="str">
        <f>'Activities and Costing'!C47</f>
        <v>Activity C2.3.2.2: Negotiate at least 1 private public partnerships for restoration efforts on private lands</v>
      </c>
      <c r="C39" s="27"/>
      <c r="D39" s="27"/>
      <c r="E39" s="27"/>
      <c r="F39" s="27"/>
      <c r="G39" s="27"/>
      <c r="H39" s="27"/>
      <c r="I39" s="27"/>
      <c r="J39" s="27"/>
      <c r="K39" s="27"/>
      <c r="L39" s="27"/>
      <c r="M39" s="27"/>
      <c r="N39" s="88"/>
      <c r="O39" s="88"/>
      <c r="P39" s="88"/>
      <c r="Q39" s="88"/>
      <c r="R39" s="88"/>
      <c r="S39" s="94"/>
    </row>
    <row r="40" spans="2:19" ht="14.45" x14ac:dyDescent="0.3">
      <c r="B40" s="42"/>
      <c r="C40" s="27"/>
      <c r="D40" s="27"/>
      <c r="E40" s="27"/>
      <c r="F40" s="27"/>
      <c r="G40" s="27"/>
      <c r="H40" s="27"/>
      <c r="I40" s="27"/>
      <c r="J40" s="27"/>
      <c r="K40" s="27"/>
      <c r="L40" s="27"/>
      <c r="M40" s="27"/>
      <c r="N40" s="88"/>
      <c r="O40" s="88"/>
      <c r="P40" s="88"/>
      <c r="Q40" s="88"/>
      <c r="R40" s="88"/>
      <c r="S40" s="94"/>
    </row>
    <row r="41" spans="2:19" ht="14.45" x14ac:dyDescent="0.3">
      <c r="B41" s="916" t="str">
        <f>'Activities and Costing'!C49</f>
        <v>Output C2.3.3:  Two private concessions established to raise revenue for SFM</v>
      </c>
      <c r="C41" s="917"/>
      <c r="D41" s="917"/>
      <c r="E41" s="917"/>
      <c r="F41" s="917"/>
      <c r="G41" s="917"/>
      <c r="H41" s="917"/>
      <c r="I41" s="917"/>
      <c r="J41" s="917"/>
      <c r="K41" s="917"/>
      <c r="L41" s="917"/>
      <c r="M41" s="917"/>
      <c r="N41" s="917"/>
      <c r="O41" s="917"/>
      <c r="P41" s="917"/>
      <c r="Q41" s="917"/>
      <c r="R41" s="917"/>
      <c r="S41" s="95"/>
    </row>
    <row r="42" spans="2:19" ht="27.6" x14ac:dyDescent="0.3">
      <c r="B42" s="42" t="str">
        <f>'Activities and Costing'!C50</f>
        <v>Activity C2.3.3.1:  Identify opportunities/mechanisms for  financing options for SFM including REDD Plus</v>
      </c>
      <c r="C42" s="27"/>
      <c r="D42" s="27"/>
      <c r="E42" s="27"/>
      <c r="F42" s="27"/>
      <c r="G42" s="27"/>
      <c r="H42" s="27"/>
      <c r="I42" s="27"/>
      <c r="J42" s="27"/>
      <c r="K42" s="27"/>
      <c r="L42" s="27"/>
      <c r="M42" s="27"/>
      <c r="N42" s="88"/>
      <c r="O42" s="88"/>
      <c r="P42" s="88"/>
      <c r="Q42" s="88"/>
      <c r="R42" s="88"/>
      <c r="S42" s="94"/>
    </row>
    <row r="43" spans="2:19" ht="27.6" x14ac:dyDescent="0.3">
      <c r="B43" s="42" t="str">
        <f>'Activities and Costing'!C51</f>
        <v xml:space="preserve">Activity C2.3.3.2:  Identify, define and negotiate up to 2 pilot concessions for PPP with existing and potential business enterprises and communities </v>
      </c>
      <c r="C43" s="27"/>
      <c r="D43" s="27"/>
      <c r="E43" s="27"/>
      <c r="F43" s="27"/>
      <c r="G43" s="27"/>
      <c r="H43" s="27"/>
      <c r="I43" s="27"/>
      <c r="J43" s="27"/>
      <c r="K43" s="27"/>
      <c r="L43" s="27"/>
      <c r="M43" s="27"/>
      <c r="N43" s="88"/>
      <c r="O43" s="88"/>
      <c r="P43" s="88"/>
      <c r="Q43" s="88"/>
      <c r="R43" s="88"/>
      <c r="S43" s="94"/>
    </row>
    <row r="44" spans="2:19" ht="14.45" x14ac:dyDescent="0.3">
      <c r="B44" s="42"/>
      <c r="C44" s="27"/>
      <c r="D44" s="27"/>
      <c r="E44" s="27"/>
      <c r="F44" s="27"/>
      <c r="G44" s="27"/>
      <c r="H44" s="27"/>
      <c r="I44" s="27"/>
      <c r="J44" s="27"/>
      <c r="K44" s="27"/>
      <c r="L44" s="27"/>
      <c r="M44" s="27"/>
      <c r="N44" s="88"/>
      <c r="O44" s="88"/>
      <c r="P44" s="88"/>
      <c r="Q44" s="88"/>
      <c r="R44" s="88"/>
      <c r="S44" s="94"/>
    </row>
    <row r="45" spans="2:19" ht="14.45" x14ac:dyDescent="0.3">
      <c r="B45" s="916" t="str">
        <f>'Activities and Costing'!C53</f>
        <v>Output C2.3.4:  Research and Monitoring programme established for indicator species</v>
      </c>
      <c r="C45" s="917"/>
      <c r="D45" s="917"/>
      <c r="E45" s="917"/>
      <c r="F45" s="917"/>
      <c r="G45" s="917"/>
      <c r="H45" s="917"/>
      <c r="I45" s="917"/>
      <c r="J45" s="917"/>
      <c r="K45" s="917"/>
      <c r="L45" s="917"/>
      <c r="M45" s="917"/>
      <c r="N45" s="917"/>
      <c r="O45" s="917"/>
      <c r="P45" s="917"/>
      <c r="Q45" s="917"/>
      <c r="R45" s="917"/>
      <c r="S45" s="94"/>
    </row>
    <row r="46" spans="2:19" ht="41.45" x14ac:dyDescent="0.3">
      <c r="B46" s="42" t="str">
        <f>'Activities and Costing'!C54</f>
        <v xml:space="preserve">Activity C2.3.4.1:  Design and implement a comprehensive Pressure State response Monitoring Programme for indicator species for measuring success of conservation and biodiversity businesses in NE Iyanola Region (building on existing monitoring programmes) </v>
      </c>
      <c r="C46" s="115"/>
      <c r="D46" s="115"/>
      <c r="E46" s="115"/>
      <c r="F46" s="115"/>
      <c r="G46" s="116"/>
      <c r="H46" s="116"/>
      <c r="I46" s="116"/>
      <c r="J46" s="116"/>
      <c r="K46" s="115"/>
      <c r="L46" s="115"/>
      <c r="M46" s="115"/>
      <c r="N46" s="560"/>
      <c r="O46" s="560"/>
      <c r="P46" s="560"/>
      <c r="Q46" s="560"/>
      <c r="R46" s="560"/>
      <c r="S46" s="94"/>
    </row>
    <row r="47" spans="2:19" ht="14.45" x14ac:dyDescent="0.3">
      <c r="B47" s="42"/>
      <c r="C47" s="27"/>
      <c r="D47" s="27"/>
      <c r="E47" s="27"/>
      <c r="F47" s="27"/>
      <c r="G47" s="27"/>
      <c r="H47" s="27"/>
      <c r="I47" s="27"/>
      <c r="J47" s="27"/>
      <c r="K47" s="27"/>
      <c r="L47" s="27"/>
      <c r="M47" s="27"/>
      <c r="N47" s="88"/>
      <c r="O47" s="88"/>
      <c r="P47" s="88"/>
      <c r="Q47" s="88"/>
      <c r="R47" s="88"/>
      <c r="S47" s="94"/>
    </row>
    <row r="48" spans="2:19" ht="14.45" x14ac:dyDescent="0.3">
      <c r="B48" s="918" t="s">
        <v>26</v>
      </c>
      <c r="C48" s="919"/>
      <c r="D48" s="919"/>
      <c r="E48" s="919"/>
      <c r="F48" s="919"/>
      <c r="G48" s="919"/>
      <c r="H48" s="919"/>
      <c r="I48" s="919"/>
      <c r="J48" s="919"/>
      <c r="K48" s="919"/>
      <c r="L48" s="919"/>
      <c r="M48" s="919"/>
      <c r="N48" s="919"/>
      <c r="O48" s="919"/>
      <c r="P48" s="919"/>
      <c r="Q48" s="919"/>
      <c r="R48" s="919"/>
      <c r="S48" s="97"/>
    </row>
    <row r="49" spans="2:19" ht="27.6" x14ac:dyDescent="0.3">
      <c r="B49" s="72" t="str">
        <f>'Activities and Costing'!C57</f>
        <v>Outcome C3.1  Increased management effectiveness score of 20% for Forest and Marine Reserves in NE Coast.</v>
      </c>
      <c r="C49" s="73"/>
      <c r="D49" s="73"/>
      <c r="E49" s="73"/>
      <c r="F49" s="73"/>
      <c r="G49" s="73"/>
      <c r="H49" s="73"/>
      <c r="I49" s="73"/>
      <c r="J49" s="73"/>
      <c r="K49" s="73"/>
      <c r="L49" s="73"/>
      <c r="M49" s="73"/>
      <c r="N49" s="73"/>
      <c r="O49" s="73"/>
      <c r="P49" s="73"/>
      <c r="Q49" s="73"/>
      <c r="R49" s="73"/>
      <c r="S49" s="97"/>
    </row>
    <row r="50" spans="2:19" ht="18" customHeight="1" x14ac:dyDescent="0.3">
      <c r="B50" s="916" t="str">
        <f>'Activities and Costing'!C58</f>
        <v xml:space="preserve">Output C3.1.1:  Enhanced management effectiveness of 4 key NE Dry Forest Reserves (200 ha) </v>
      </c>
      <c r="C50" s="917"/>
      <c r="D50" s="917"/>
      <c r="E50" s="917"/>
      <c r="F50" s="917"/>
      <c r="G50" s="917"/>
      <c r="H50" s="917"/>
      <c r="I50" s="917"/>
      <c r="J50" s="917"/>
      <c r="K50" s="917"/>
      <c r="L50" s="917"/>
      <c r="M50" s="917"/>
      <c r="N50" s="917"/>
      <c r="O50" s="917"/>
      <c r="P50" s="917"/>
      <c r="Q50" s="917"/>
      <c r="R50" s="917"/>
      <c r="S50" s="95"/>
    </row>
    <row r="51" spans="2:19" ht="41.45" x14ac:dyDescent="0.3">
      <c r="B51" s="44" t="str">
        <f>'Activities and Costing'!C59</f>
        <v>Activity C3.1.1.1:  Rapid assessment of status of Dry Forest in Forest Reserves and on private lands in Iyanola Region and zoning of critical forest areas in NE Iyanola Region (concomittant activity with Land use Plan - C1)</v>
      </c>
      <c r="C51" s="20"/>
      <c r="D51" s="20"/>
      <c r="E51" s="75"/>
      <c r="F51" s="75"/>
      <c r="G51" s="112"/>
      <c r="H51" s="112"/>
      <c r="I51" s="112"/>
      <c r="J51" s="112"/>
      <c r="K51" s="20"/>
      <c r="L51" s="20"/>
      <c r="M51" s="20"/>
      <c r="N51" s="86"/>
      <c r="O51" s="86"/>
      <c r="P51" s="86"/>
      <c r="Q51" s="86"/>
      <c r="R51" s="86"/>
      <c r="S51" s="94"/>
    </row>
    <row r="52" spans="2:19" ht="27.6" x14ac:dyDescent="0.3">
      <c r="B52" s="44" t="str">
        <f>'Activities and Costing'!C60</f>
        <v>Activity C3.1.1.2: Conduct Baseline Assessment for Management Effectiveness of Dry Forest in NE Iyanola Region using appropriate tools such as management effectiveness score card</v>
      </c>
      <c r="C52" s="75"/>
      <c r="D52" s="75"/>
      <c r="E52" s="20"/>
      <c r="F52" s="20"/>
      <c r="G52" s="20"/>
      <c r="H52" s="20"/>
      <c r="I52" s="20"/>
      <c r="J52" s="20"/>
      <c r="K52" s="20"/>
      <c r="L52" s="20"/>
      <c r="M52" s="20"/>
      <c r="N52" s="86"/>
      <c r="O52" s="86"/>
      <c r="P52" s="86"/>
      <c r="Q52" s="86"/>
      <c r="R52" s="86"/>
      <c r="S52" s="94"/>
    </row>
    <row r="53" spans="2:19" ht="41.45" x14ac:dyDescent="0.3">
      <c r="B53" s="46" t="str">
        <f>'Activities and Costing'!C61</f>
        <v>Activity C3.1.1.3: Develop and commence Implementation of  Participatory based Site Specific  Management Plans/Guidelines based on the SFM Plan developed in C2.1.1.2 for at least 4 Dry Forest areas in NE Iyanola Region in conjunction with Activities C.2.2.1.1-3; C2.3.2.1and C2.3.4.1</v>
      </c>
      <c r="C53" s="20"/>
      <c r="D53" s="20"/>
      <c r="E53" s="20"/>
      <c r="F53" s="20"/>
      <c r="G53" s="112"/>
      <c r="H53" s="112"/>
      <c r="I53" s="112"/>
      <c r="J53" s="112"/>
      <c r="K53" s="75"/>
      <c r="L53" s="75"/>
      <c r="M53" s="75"/>
      <c r="N53" s="84"/>
      <c r="O53" s="84"/>
      <c r="P53" s="84"/>
      <c r="Q53" s="84"/>
      <c r="R53" s="84"/>
      <c r="S53" s="94"/>
    </row>
    <row r="54" spans="2:19" ht="14.45" x14ac:dyDescent="0.3">
      <c r="B54" s="42"/>
      <c r="C54" s="27"/>
      <c r="D54" s="27"/>
      <c r="E54" s="27"/>
      <c r="F54" s="27"/>
      <c r="G54" s="27"/>
      <c r="H54" s="27"/>
      <c r="I54" s="27"/>
      <c r="J54" s="27"/>
      <c r="K54" s="27"/>
      <c r="L54" s="27"/>
      <c r="M54" s="27"/>
      <c r="N54" s="88"/>
      <c r="O54" s="88"/>
      <c r="P54" s="88"/>
      <c r="Q54" s="88"/>
      <c r="R54" s="88"/>
      <c r="S54" s="94"/>
    </row>
    <row r="55" spans="2:19" ht="15" customHeight="1" x14ac:dyDescent="0.3">
      <c r="B55" s="76" t="str">
        <f>'Activities and Costing'!C63</f>
        <v>Output C3.1.2:  Boundaries set for Grande Anse and Louvet Marine Reserves</v>
      </c>
      <c r="C55" s="77"/>
      <c r="D55" s="77"/>
      <c r="E55" s="77"/>
      <c r="F55" s="77"/>
      <c r="G55" s="77"/>
      <c r="H55" s="77"/>
      <c r="I55" s="77"/>
      <c r="J55" s="77"/>
      <c r="K55" s="77"/>
      <c r="L55" s="77"/>
      <c r="M55" s="77"/>
      <c r="N55" s="77"/>
      <c r="O55" s="77"/>
      <c r="P55" s="77"/>
      <c r="Q55" s="77"/>
      <c r="R55" s="77"/>
      <c r="S55" s="95"/>
    </row>
    <row r="56" spans="2:19" ht="41.45" x14ac:dyDescent="0.3">
      <c r="B56" s="44" t="str">
        <f>'Activities and Costing'!C64</f>
        <v>Activity C3.1.2.1 Identification and demarcation of boundaries through field assessments, GPS coordinates and utilizing GIS to develop maps of the marine reserves (demarcation will require legal action and possible re-gazetting of the proposed boundaries).</v>
      </c>
      <c r="C56" s="20"/>
      <c r="D56" s="20"/>
      <c r="E56" s="20"/>
      <c r="F56" s="20"/>
      <c r="G56" s="20"/>
      <c r="H56" s="20"/>
      <c r="I56" s="20"/>
      <c r="J56" s="20"/>
      <c r="K56" s="20"/>
      <c r="L56" s="20"/>
      <c r="M56" s="20"/>
      <c r="N56" s="86"/>
      <c r="O56" s="86"/>
      <c r="P56" s="86"/>
      <c r="Q56" s="86"/>
      <c r="R56" s="86"/>
      <c r="S56" s="94"/>
    </row>
    <row r="57" spans="2:19" ht="27.6" x14ac:dyDescent="0.3">
      <c r="B57" s="42" t="str">
        <f>'Activities and Costing'!C65</f>
        <v>Activity C3.1.2.2 Testing of proposed boundaries against conservation targets (e.g. Aichi Target for 2020) and socio-economic goals and adjusting these boundaries as needed.</v>
      </c>
      <c r="C57" s="20"/>
      <c r="D57" s="20"/>
      <c r="E57" s="20"/>
      <c r="F57" s="20"/>
      <c r="G57" s="20"/>
      <c r="H57" s="20"/>
      <c r="I57" s="20"/>
      <c r="J57" s="20"/>
      <c r="K57" s="20"/>
      <c r="L57" s="20"/>
      <c r="M57" s="20"/>
      <c r="N57" s="86"/>
      <c r="O57" s="86"/>
      <c r="P57" s="86"/>
      <c r="Q57" s="86"/>
      <c r="R57" s="86"/>
      <c r="S57" s="94"/>
    </row>
    <row r="58" spans="2:19" ht="41.45" x14ac:dyDescent="0.3">
      <c r="B58" s="42" t="str">
        <f>'Activities and Costing'!C66</f>
        <v>Activity C3.1.2.3 Conduct Baseline Assessment for Management Effectiveness using appropriate tools (prelim mgmt score card  will include governance, enforcement and research, will speak more specifically to boundary delimitation)</v>
      </c>
      <c r="C58" s="20"/>
      <c r="D58" s="20"/>
      <c r="E58" s="20"/>
      <c r="F58" s="20"/>
      <c r="G58" s="20"/>
      <c r="H58" s="20"/>
      <c r="I58" s="20"/>
      <c r="J58" s="20"/>
      <c r="K58" s="20"/>
      <c r="L58" s="20"/>
      <c r="M58" s="20"/>
      <c r="N58" s="86"/>
      <c r="O58" s="86"/>
      <c r="P58" s="86"/>
      <c r="Q58" s="86"/>
      <c r="R58" s="86"/>
      <c r="S58" s="94"/>
    </row>
    <row r="59" spans="2:19" ht="14.45" x14ac:dyDescent="0.3">
      <c r="B59" s="42"/>
      <c r="C59" s="20"/>
      <c r="D59" s="20"/>
      <c r="E59" s="20"/>
      <c r="F59" s="20"/>
      <c r="G59" s="68"/>
      <c r="H59" s="68"/>
      <c r="I59" s="68"/>
      <c r="J59" s="20"/>
      <c r="K59" s="20"/>
      <c r="L59" s="20"/>
      <c r="M59" s="20"/>
      <c r="N59" s="86"/>
      <c r="O59" s="86"/>
      <c r="P59" s="86"/>
      <c r="Q59" s="86"/>
      <c r="R59" s="86"/>
      <c r="S59" s="94"/>
    </row>
    <row r="60" spans="2:19" ht="14.45" x14ac:dyDescent="0.3">
      <c r="B60" s="72" t="str">
        <f>'Activities and Costing'!C68</f>
        <v>Outcome C3.2  Population of threatened species (iguana, turtle, birds)  maintained or increased.</v>
      </c>
      <c r="C60" s="73"/>
      <c r="D60" s="73"/>
      <c r="E60" s="73"/>
      <c r="F60" s="73"/>
      <c r="G60" s="73"/>
      <c r="H60" s="73"/>
      <c r="I60" s="73"/>
      <c r="J60" s="73"/>
      <c r="K60" s="73"/>
      <c r="L60" s="73"/>
      <c r="M60" s="73"/>
      <c r="N60" s="73"/>
      <c r="O60" s="73"/>
      <c r="P60" s="73"/>
      <c r="Q60" s="73"/>
      <c r="R60" s="73"/>
      <c r="S60" s="94"/>
    </row>
    <row r="61" spans="2:19" ht="14.45" x14ac:dyDescent="0.3">
      <c r="B61" s="916" t="str">
        <f>'Activities and Costing'!C69</f>
        <v>Output C3.2.1.:  Management and sustainable financing plan established for Grand Anse Marine Reserves in NE Coast</v>
      </c>
      <c r="C61" s="917"/>
      <c r="D61" s="917"/>
      <c r="E61" s="917"/>
      <c r="F61" s="917"/>
      <c r="G61" s="917"/>
      <c r="H61" s="917"/>
      <c r="I61" s="917"/>
      <c r="J61" s="917"/>
      <c r="K61" s="917"/>
      <c r="L61" s="917"/>
      <c r="M61" s="917"/>
      <c r="N61" s="917"/>
      <c r="O61" s="917"/>
      <c r="P61" s="917"/>
      <c r="Q61" s="917"/>
      <c r="R61" s="917"/>
      <c r="S61" s="95"/>
    </row>
    <row r="62" spans="2:19" ht="55.15" x14ac:dyDescent="0.3">
      <c r="B62" s="42" t="str">
        <f>'Activities and Costing'!C70</f>
        <v>Activity C3.2.1.1:    Formulate and commence implementation of a Participatory based Site Specific Management Plan for Grand Anse Marine Reserve based on the SFM Plan developed in C2.1.1.2 , that will focus on reducing pressures on threatened terrestrial and marine species, incorporating sustainable financing options from Output C2.3.3</v>
      </c>
      <c r="C62" s="20"/>
      <c r="D62" s="20"/>
      <c r="E62" s="75"/>
      <c r="F62" s="75"/>
      <c r="G62" s="68"/>
      <c r="H62" s="68"/>
      <c r="I62" s="68"/>
      <c r="J62" s="20"/>
      <c r="K62" s="20"/>
      <c r="L62" s="20"/>
      <c r="M62" s="20"/>
      <c r="N62" s="86"/>
      <c r="O62" s="86"/>
      <c r="P62" s="86"/>
      <c r="Q62" s="86"/>
      <c r="R62" s="86"/>
      <c r="S62" s="94"/>
    </row>
    <row r="63" spans="2:19" ht="14.45" x14ac:dyDescent="0.3">
      <c r="B63" s="42"/>
      <c r="C63" s="20"/>
      <c r="D63" s="20"/>
      <c r="E63" s="20"/>
      <c r="F63" s="20"/>
      <c r="G63" s="68"/>
      <c r="H63" s="68"/>
      <c r="I63" s="68"/>
      <c r="J63" s="20"/>
      <c r="K63" s="20"/>
      <c r="L63" s="20"/>
      <c r="M63" s="20"/>
      <c r="N63" s="86"/>
      <c r="O63" s="86"/>
      <c r="P63" s="86"/>
      <c r="Q63" s="86"/>
      <c r="R63" s="86"/>
      <c r="S63" s="94"/>
    </row>
    <row r="64" spans="2:19" x14ac:dyDescent="0.25">
      <c r="B64" s="916" t="str">
        <f>'Activities and Costing'!C72</f>
        <v>Output C3.2.2:  Community based management plan for Louvet Mangroves</v>
      </c>
      <c r="C64" s="917"/>
      <c r="D64" s="917"/>
      <c r="E64" s="917"/>
      <c r="F64" s="917"/>
      <c r="G64" s="917"/>
      <c r="H64" s="917"/>
      <c r="I64" s="917"/>
      <c r="J64" s="917"/>
      <c r="K64" s="917"/>
      <c r="L64" s="917"/>
      <c r="M64" s="917"/>
      <c r="N64" s="917"/>
      <c r="O64" s="917"/>
      <c r="P64" s="917"/>
      <c r="Q64" s="917"/>
      <c r="R64" s="917"/>
      <c r="S64" s="95"/>
    </row>
    <row r="65" spans="2:19" ht="38.25" x14ac:dyDescent="0.25">
      <c r="B65" s="42" t="str">
        <f>'Activities and Costing'!C73</f>
        <v>Activity C3.2.2.1:  Develop and commence implementation of a Participatory based Site Specific Management Plan based on the SFM Plan developed in C2.1.1.2, that will focus on reducing pressures on threatened terrestrial and marine species in Louvet Mangroves</v>
      </c>
      <c r="C65" s="20"/>
      <c r="D65" s="20"/>
      <c r="E65" s="20"/>
      <c r="F65" s="20"/>
      <c r="G65" s="68"/>
      <c r="H65" s="68"/>
      <c r="I65" s="68"/>
      <c r="J65" s="20"/>
      <c r="K65" s="20"/>
      <c r="L65" s="20"/>
      <c r="M65" s="20"/>
      <c r="N65" s="86"/>
      <c r="O65" s="86"/>
      <c r="P65" s="86"/>
      <c r="Q65" s="86"/>
      <c r="R65" s="86"/>
      <c r="S65" s="94"/>
    </row>
    <row r="66" spans="2:19" x14ac:dyDescent="0.25">
      <c r="B66" s="42"/>
      <c r="C66" s="20"/>
      <c r="D66" s="20"/>
      <c r="E66" s="20"/>
      <c r="F66" s="20"/>
      <c r="G66" s="68"/>
      <c r="H66" s="68"/>
      <c r="I66" s="68"/>
      <c r="J66" s="20"/>
      <c r="K66" s="20"/>
      <c r="L66" s="20"/>
      <c r="M66" s="20"/>
      <c r="N66" s="86"/>
      <c r="O66" s="86"/>
      <c r="P66" s="86"/>
      <c r="Q66" s="86"/>
      <c r="R66" s="86"/>
      <c r="S66" s="94"/>
    </row>
    <row r="67" spans="2:19" x14ac:dyDescent="0.25">
      <c r="B67" s="72" t="str">
        <f>'Activities and Costing'!C75</f>
        <v>Outcome C3.3  Increase capacity &amp; income derived from tourism by 10% in NE Coast</v>
      </c>
      <c r="C67" s="73"/>
      <c r="D67" s="73"/>
      <c r="E67" s="73"/>
      <c r="F67" s="73"/>
      <c r="G67" s="73"/>
      <c r="H67" s="73"/>
      <c r="I67" s="73"/>
      <c r="J67" s="73"/>
      <c r="K67" s="73"/>
      <c r="L67" s="73"/>
      <c r="M67" s="73"/>
      <c r="N67" s="73"/>
      <c r="O67" s="73"/>
      <c r="P67" s="73"/>
      <c r="Q67" s="73"/>
      <c r="R67" s="73"/>
      <c r="S67" s="94"/>
    </row>
    <row r="68" spans="2:19" ht="15" customHeight="1" x14ac:dyDescent="0.25">
      <c r="B68" s="916" t="str">
        <f>'Activities and Costing'!C76</f>
        <v>Output C3.3.1: Develop business plan to promote new tourism and other income generating activities and enhance existing ones</v>
      </c>
      <c r="C68" s="917"/>
      <c r="D68" s="917"/>
      <c r="E68" s="917"/>
      <c r="F68" s="917"/>
      <c r="G68" s="917"/>
      <c r="H68" s="917"/>
      <c r="I68" s="917"/>
      <c r="J68" s="917"/>
      <c r="K68" s="917"/>
      <c r="L68" s="917"/>
      <c r="M68" s="917"/>
      <c r="N68" s="917"/>
      <c r="O68" s="917"/>
      <c r="P68" s="917"/>
      <c r="Q68" s="917"/>
      <c r="R68" s="917"/>
      <c r="S68" s="95"/>
    </row>
    <row r="69" spans="2:19" ht="38.25" x14ac:dyDescent="0.25">
      <c r="B69" s="46" t="str">
        <f>'Activities and Costing'!C77</f>
        <v>Activity 3.3.1.1: Conduct situational analysis for nature-based tourism product for the Iyanola region incorporating BD friendly and cultural heritage products and services (relate to Activity C4.1.1.1)</v>
      </c>
      <c r="C69" s="20"/>
      <c r="D69" s="20"/>
      <c r="E69" s="75"/>
      <c r="F69" s="75"/>
      <c r="G69" s="122"/>
      <c r="H69" s="122"/>
      <c r="I69" s="122"/>
      <c r="J69" s="112"/>
      <c r="K69" s="75"/>
      <c r="L69" s="75"/>
      <c r="M69" s="75"/>
      <c r="N69" s="84"/>
      <c r="O69" s="84"/>
      <c r="P69" s="84"/>
      <c r="Q69" s="84"/>
      <c r="R69" s="84"/>
      <c r="S69" s="94"/>
    </row>
    <row r="70" spans="2:19" ht="25.5" x14ac:dyDescent="0.25">
      <c r="B70" s="42" t="str">
        <f>'Activities and Costing'!C78</f>
        <v>Activity 3.3.1.2: Conduct gap analysis and feasibility/business opportunity study to inform new product and services initiatives</v>
      </c>
      <c r="C70" s="75"/>
      <c r="D70" s="75"/>
      <c r="E70" s="20"/>
      <c r="F70" s="20"/>
      <c r="G70" s="68"/>
      <c r="H70" s="68"/>
      <c r="I70" s="68"/>
      <c r="J70" s="20"/>
      <c r="K70" s="20"/>
      <c r="L70" s="20"/>
      <c r="M70" s="20"/>
      <c r="N70" s="86"/>
      <c r="O70" s="86"/>
      <c r="P70" s="86"/>
      <c r="Q70" s="86"/>
      <c r="R70" s="86"/>
      <c r="S70" s="94"/>
    </row>
    <row r="71" spans="2:19" ht="38.25" x14ac:dyDescent="0.25">
      <c r="B71" s="42" t="str">
        <f>'Activities and Costing'!C79</f>
        <v>Activity 3.3.1.3: Define nature-based tourism product for the Iyanola region incorporating BD friendly and cultural heritage products and services and develop business plan (relate to Activity C4.1.1.2)</v>
      </c>
      <c r="C71" s="20"/>
      <c r="D71" s="20"/>
      <c r="E71" s="20"/>
      <c r="F71" s="20"/>
      <c r="G71" s="122"/>
      <c r="H71" s="68"/>
      <c r="I71" s="68"/>
      <c r="J71" s="20"/>
      <c r="K71" s="20"/>
      <c r="L71" s="20"/>
      <c r="M71" s="20"/>
      <c r="N71" s="86"/>
      <c r="O71" s="86"/>
      <c r="P71" s="86"/>
      <c r="Q71" s="86"/>
      <c r="R71" s="86"/>
      <c r="S71" s="94"/>
    </row>
    <row r="72" spans="2:19" x14ac:dyDescent="0.25">
      <c r="B72" s="42"/>
      <c r="C72" s="20"/>
      <c r="D72" s="20"/>
      <c r="E72" s="20"/>
      <c r="F72" s="20"/>
      <c r="G72" s="68"/>
      <c r="H72" s="68"/>
      <c r="I72" s="68"/>
      <c r="J72" s="20"/>
      <c r="K72" s="20"/>
      <c r="L72" s="20"/>
      <c r="M72" s="20"/>
      <c r="N72" s="86"/>
      <c r="O72" s="86"/>
      <c r="P72" s="86"/>
      <c r="Q72" s="86"/>
      <c r="R72" s="86"/>
      <c r="S72" s="94"/>
    </row>
    <row r="73" spans="2:19" x14ac:dyDescent="0.25">
      <c r="B73" s="918" t="str">
        <f>'Activities and Costing'!C81</f>
        <v xml:space="preserve">Component 4: Enhanced capacity for the production of biodiversity friendly goods and services in inland forest and coastal communities (National with emphasis on NE Coast) </v>
      </c>
      <c r="C73" s="919"/>
      <c r="D73" s="919"/>
      <c r="E73" s="919"/>
      <c r="F73" s="919"/>
      <c r="G73" s="919"/>
      <c r="H73" s="919"/>
      <c r="I73" s="919"/>
      <c r="J73" s="919"/>
      <c r="K73" s="919"/>
      <c r="L73" s="919"/>
      <c r="M73" s="919"/>
      <c r="N73" s="919"/>
      <c r="O73" s="919"/>
      <c r="P73" s="919"/>
      <c r="Q73" s="919"/>
      <c r="R73" s="919"/>
      <c r="S73" s="98"/>
    </row>
    <row r="74" spans="2:19" ht="15.75" customHeight="1" x14ac:dyDescent="0.25">
      <c r="B74" s="72" t="str">
        <f>'Activities and Costing'!C82</f>
        <v>Outcome C4.1 Reductions in pressure on biodiversity and forest ecosystem services</v>
      </c>
      <c r="C74" s="73"/>
      <c r="D74" s="73"/>
      <c r="E74" s="73"/>
      <c r="F74" s="73"/>
      <c r="G74" s="73"/>
      <c r="H74" s="73"/>
      <c r="I74" s="73"/>
      <c r="J74" s="73"/>
      <c r="K74" s="73"/>
      <c r="L74" s="73"/>
      <c r="M74" s="73"/>
      <c r="N74" s="73"/>
      <c r="O74" s="73"/>
      <c r="P74" s="73"/>
      <c r="Q74" s="73"/>
      <c r="R74" s="73"/>
      <c r="S74" s="98"/>
    </row>
    <row r="75" spans="2:19" ht="15" customHeight="1" x14ac:dyDescent="0.25">
      <c r="B75" s="916" t="str">
        <f>'Activities and Costing'!C83</f>
        <v>Output C4.1.1:  Market, knowledge and capacity barriers for the community level production of biodiversity friendly goods and services removed</v>
      </c>
      <c r="C75" s="917"/>
      <c r="D75" s="917"/>
      <c r="E75" s="917"/>
      <c r="F75" s="917"/>
      <c r="G75" s="917"/>
      <c r="H75" s="917"/>
      <c r="I75" s="917"/>
      <c r="J75" s="917"/>
      <c r="K75" s="917"/>
      <c r="L75" s="917"/>
      <c r="M75" s="917"/>
      <c r="N75" s="917"/>
      <c r="O75" s="917"/>
      <c r="P75" s="917"/>
      <c r="Q75" s="917"/>
      <c r="R75" s="917"/>
      <c r="S75" s="95"/>
    </row>
    <row r="76" spans="2:19" ht="38.25" x14ac:dyDescent="0.25">
      <c r="B76" s="42" t="str">
        <f>'Activities and Costing'!C84</f>
        <v>Activity C4.1.1.1: Conduct situational analysis and needs assessment to validate the 3 identified categories of Biofriendly goods and services - including inventory of resources; (linked to Activity C3.3.1.1)</v>
      </c>
      <c r="C76" s="20"/>
      <c r="D76" s="20"/>
      <c r="E76" s="20"/>
      <c r="F76" s="20"/>
      <c r="G76" s="20"/>
      <c r="H76" s="20"/>
      <c r="I76" s="20"/>
      <c r="J76" s="20"/>
      <c r="K76" s="20"/>
      <c r="L76" s="20"/>
      <c r="M76" s="20"/>
      <c r="N76" s="86"/>
      <c r="O76" s="86"/>
      <c r="P76" s="86"/>
      <c r="Q76" s="86"/>
      <c r="R76" s="86"/>
      <c r="S76" s="94"/>
    </row>
    <row r="77" spans="2:19" ht="38.25" x14ac:dyDescent="0.25">
      <c r="B77" s="42" t="str">
        <f>'Activities and Costing'!C85</f>
        <v>Activity C4.1.1.2: Develop management plans and promotional strategies for Piloting of up to three the selected categories of products and services to adopt/adapt and assess best practice based on Activity C4.2.2.1</v>
      </c>
      <c r="C77" s="20"/>
      <c r="D77" s="20"/>
      <c r="E77" s="20"/>
      <c r="F77" s="20"/>
      <c r="G77" s="20"/>
      <c r="H77" s="20"/>
      <c r="I77" s="20"/>
      <c r="J77" s="20"/>
      <c r="K77" s="20"/>
      <c r="L77" s="20"/>
      <c r="M77" s="20"/>
      <c r="N77" s="86"/>
      <c r="O77" s="86"/>
      <c r="P77" s="86"/>
      <c r="Q77" s="86"/>
      <c r="R77" s="86"/>
      <c r="S77" s="94"/>
    </row>
    <row r="78" spans="2:19" ht="25.5" x14ac:dyDescent="0.25">
      <c r="B78" s="42" t="str">
        <f>'Activities and Costing'!C86</f>
        <v>Activity C4.1.1.3: Commence implementation of Pilots for up to three selected categories of products and services to assess best practice</v>
      </c>
      <c r="C78" s="20"/>
      <c r="D78" s="20"/>
      <c r="E78" s="20"/>
      <c r="F78" s="20"/>
      <c r="G78" s="20"/>
      <c r="H78" s="20"/>
      <c r="I78" s="20"/>
      <c r="J78" s="20"/>
      <c r="K78" s="20"/>
      <c r="L78" s="20"/>
      <c r="M78" s="20"/>
      <c r="N78" s="86"/>
      <c r="O78" s="86"/>
      <c r="P78" s="86"/>
      <c r="Q78" s="86"/>
      <c r="R78" s="86"/>
      <c r="S78" s="94"/>
    </row>
    <row r="79" spans="2:19" ht="63.75" x14ac:dyDescent="0.25">
      <c r="B79" s="42" t="str">
        <f>'Activities and Costing'!C87</f>
        <v>Activity C4.1.1.4: Define and formalise the establishment of the framework for a national management system for linking marketing with production management framework through appropriate instruments (e.g. policy, regulation under existing legislation, cabinet appointed committee, training , MIS, advisory services, etc.) to support the conduct of trade in BD friendly products and services (biotrade)</v>
      </c>
      <c r="C79" s="20"/>
      <c r="D79" s="20"/>
      <c r="E79" s="20"/>
      <c r="F79" s="20"/>
      <c r="G79" s="20"/>
      <c r="H79" s="20"/>
      <c r="I79" s="20"/>
      <c r="J79" s="20"/>
      <c r="K79" s="20"/>
      <c r="L79" s="20"/>
      <c r="M79" s="20"/>
      <c r="N79" s="86"/>
      <c r="O79" s="86"/>
      <c r="P79" s="86"/>
      <c r="Q79" s="86"/>
      <c r="R79" s="86"/>
      <c r="S79" s="94"/>
    </row>
    <row r="80" spans="2:19" x14ac:dyDescent="0.25">
      <c r="B80" s="42"/>
      <c r="C80" s="37"/>
      <c r="D80" s="37"/>
      <c r="E80" s="37"/>
      <c r="F80" s="37"/>
      <c r="G80" s="37"/>
      <c r="H80" s="37"/>
      <c r="I80" s="37"/>
      <c r="J80" s="37"/>
      <c r="K80" s="37"/>
      <c r="L80" s="37"/>
      <c r="M80" s="37"/>
      <c r="N80" s="90"/>
      <c r="O80" s="90"/>
      <c r="P80" s="90"/>
      <c r="Q80" s="90"/>
      <c r="R80" s="90"/>
      <c r="S80" s="95"/>
    </row>
    <row r="81" spans="2:19" x14ac:dyDescent="0.25">
      <c r="B81" s="72" t="str">
        <f>'Activities and Costing'!C89</f>
        <v xml:space="preserve">Outcome C4.2 Producers adopt best practices for production of BD friendly goods </v>
      </c>
      <c r="C81" s="73"/>
      <c r="D81" s="73"/>
      <c r="E81" s="73"/>
      <c r="F81" s="73"/>
      <c r="G81" s="73"/>
      <c r="H81" s="73"/>
      <c r="I81" s="73"/>
      <c r="J81" s="73"/>
      <c r="K81" s="73"/>
      <c r="L81" s="73"/>
      <c r="M81" s="73"/>
      <c r="N81" s="73"/>
      <c r="O81" s="73"/>
      <c r="P81" s="73"/>
      <c r="Q81" s="73"/>
      <c r="R81" s="73"/>
      <c r="S81" s="98"/>
    </row>
    <row r="82" spans="2:19" x14ac:dyDescent="0.25">
      <c r="B82" s="916" t="str">
        <f>'Activities and Costing'!C90</f>
        <v>Output C4.2.1:  Assessment of marketing potential for BD friendly goods and services</v>
      </c>
      <c r="C82" s="917"/>
      <c r="D82" s="917"/>
      <c r="E82" s="917"/>
      <c r="F82" s="917"/>
      <c r="G82" s="917"/>
      <c r="H82" s="917"/>
      <c r="I82" s="917"/>
      <c r="J82" s="917"/>
      <c r="K82" s="917"/>
      <c r="L82" s="917"/>
      <c r="M82" s="917"/>
      <c r="N82" s="917"/>
      <c r="O82" s="917"/>
      <c r="P82" s="917"/>
      <c r="Q82" s="917"/>
      <c r="R82" s="917"/>
      <c r="S82" s="95"/>
    </row>
    <row r="83" spans="2:19" ht="25.5" x14ac:dyDescent="0.25">
      <c r="B83" s="42" t="str">
        <f>'Activities and Costing'!C91</f>
        <v>Activity C4.2.1.1: Conduct market research for selected categories of biofriendly products and services</v>
      </c>
      <c r="C83" s="20"/>
      <c r="D83" s="20"/>
      <c r="E83" s="20"/>
      <c r="F83" s="20"/>
      <c r="G83" s="20"/>
      <c r="H83" s="20"/>
      <c r="I83" s="20"/>
      <c r="J83" s="20"/>
      <c r="K83" s="20"/>
      <c r="L83" s="20"/>
      <c r="M83" s="20"/>
      <c r="N83" s="86"/>
      <c r="O83" s="86"/>
      <c r="P83" s="86"/>
      <c r="Q83" s="86"/>
      <c r="R83" s="86"/>
      <c r="S83" s="95"/>
    </row>
    <row r="84" spans="2:19" x14ac:dyDescent="0.25">
      <c r="B84" s="42"/>
      <c r="C84" s="37"/>
      <c r="D84" s="37"/>
      <c r="E84" s="37"/>
      <c r="F84" s="37"/>
      <c r="G84" s="37"/>
      <c r="H84" s="37"/>
      <c r="I84" s="37"/>
      <c r="J84" s="37"/>
      <c r="K84" s="37"/>
      <c r="L84" s="37"/>
      <c r="M84" s="37"/>
      <c r="N84" s="90"/>
      <c r="O84" s="90"/>
      <c r="P84" s="90"/>
      <c r="Q84" s="90"/>
      <c r="R84" s="90"/>
      <c r="S84" s="95"/>
    </row>
    <row r="85" spans="2:19" x14ac:dyDescent="0.25">
      <c r="B85" s="916" t="str">
        <f>'Activities and Costing'!C93</f>
        <v>Output C4.2.2:  Guidelines for 3 BD friendly goods and services produced</v>
      </c>
      <c r="C85" s="917"/>
      <c r="D85" s="917"/>
      <c r="E85" s="917"/>
      <c r="F85" s="917"/>
      <c r="G85" s="917"/>
      <c r="H85" s="917"/>
      <c r="I85" s="917"/>
      <c r="J85" s="917"/>
      <c r="K85" s="917"/>
      <c r="L85" s="917"/>
      <c r="M85" s="917"/>
      <c r="N85" s="917"/>
      <c r="O85" s="917"/>
      <c r="P85" s="917"/>
      <c r="Q85" s="917"/>
      <c r="R85" s="917"/>
      <c r="S85" s="95"/>
    </row>
    <row r="86" spans="2:19" ht="51" x14ac:dyDescent="0.25">
      <c r="B86" s="42" t="str">
        <f>'Activities and Costing'!C94</f>
        <v>Activity C4.2.2.1: Identify international best practice and develop appropriate guidelines and operational standards for production and packaging at national level of bio-diversity businesses, goods, and services, including recommendations for supporting policy and institutional framework (to support Activity C4.1.1.4)</v>
      </c>
      <c r="C86" s="20"/>
      <c r="D86" s="20"/>
      <c r="E86" s="20"/>
      <c r="F86" s="20"/>
      <c r="G86" s="20"/>
      <c r="H86" s="20"/>
      <c r="I86" s="20"/>
      <c r="J86" s="20"/>
      <c r="K86" s="20"/>
      <c r="L86" s="20"/>
      <c r="M86" s="20"/>
      <c r="N86" s="86"/>
      <c r="O86" s="86"/>
      <c r="P86" s="86"/>
      <c r="Q86" s="86"/>
      <c r="R86" s="86"/>
      <c r="S86" s="94"/>
    </row>
    <row r="87" spans="2:19" ht="51" x14ac:dyDescent="0.25">
      <c r="B87" s="42" t="str">
        <f>'Activities and Costing'!C95</f>
        <v>Activity C4.2.2.2:Identify and compile best practices adapted at the local level for production (including advisory and supporting services)  and sale of BD friendly goods and services and develop manuals and protocols for community replication and upscaling nationally of successes in sustainable use of local biological resources</v>
      </c>
      <c r="C87" s="20"/>
      <c r="D87" s="20"/>
      <c r="E87" s="20"/>
      <c r="F87" s="20"/>
      <c r="G87" s="20"/>
      <c r="H87" s="20"/>
      <c r="I87" s="20"/>
      <c r="J87" s="20"/>
      <c r="K87" s="20"/>
      <c r="L87" s="20"/>
      <c r="M87" s="20"/>
      <c r="N87" s="86"/>
      <c r="O87" s="86"/>
      <c r="P87" s="86"/>
      <c r="Q87" s="86"/>
      <c r="R87" s="86"/>
      <c r="S87" s="94"/>
    </row>
    <row r="88" spans="2:19" x14ac:dyDescent="0.25">
      <c r="B88" s="42"/>
      <c r="C88" s="37"/>
      <c r="D88" s="37"/>
      <c r="E88" s="37"/>
      <c r="F88" s="37"/>
      <c r="G88" s="37"/>
      <c r="H88" s="37"/>
      <c r="I88" s="37"/>
      <c r="J88" s="37"/>
      <c r="K88" s="37"/>
      <c r="L88" s="37"/>
      <c r="M88" s="37"/>
      <c r="N88" s="90"/>
      <c r="O88" s="90"/>
      <c r="P88" s="90"/>
      <c r="Q88" s="90"/>
      <c r="R88" s="90"/>
      <c r="S88" s="95"/>
    </row>
    <row r="89" spans="2:19" x14ac:dyDescent="0.25">
      <c r="S89" s="99"/>
    </row>
    <row r="90" spans="2:19" x14ac:dyDescent="0.25">
      <c r="S90" s="99"/>
    </row>
    <row r="91" spans="2:19" x14ac:dyDescent="0.25">
      <c r="S91" s="99"/>
    </row>
  </sheetData>
  <mergeCells count="21">
    <mergeCell ref="B23:R23"/>
    <mergeCell ref="B48:R48"/>
    <mergeCell ref="B50:R50"/>
    <mergeCell ref="B4:R4"/>
    <mergeCell ref="B45:R45"/>
    <mergeCell ref="B3:R3"/>
    <mergeCell ref="B10:R10"/>
    <mergeCell ref="B82:R82"/>
    <mergeCell ref="B85:R85"/>
    <mergeCell ref="B73:R73"/>
    <mergeCell ref="B75:R75"/>
    <mergeCell ref="B5:R5"/>
    <mergeCell ref="B15:R15"/>
    <mergeCell ref="B28:R28"/>
    <mergeCell ref="B34:R34"/>
    <mergeCell ref="B37:R37"/>
    <mergeCell ref="B41:R41"/>
    <mergeCell ref="B61:R61"/>
    <mergeCell ref="B64:R64"/>
    <mergeCell ref="B68:R68"/>
    <mergeCell ref="B21:R21"/>
  </mergeCells>
  <pageMargins left="0.7" right="0.7" top="0.75" bottom="0.75" header="0.3" footer="0.3"/>
  <pageSetup orientation="portrait" r:id="rId1"/>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199"/>
  <sheetViews>
    <sheetView workbookViewId="0">
      <pane xSplit="4" ySplit="7" topLeftCell="AU138" activePane="bottomRight" state="frozen"/>
      <selection pane="topRight" activeCell="E1" sqref="E1"/>
      <selection pane="bottomLeft" activeCell="A7" sqref="A7"/>
      <selection pane="bottomRight" activeCell="AK25" sqref="AK25"/>
    </sheetView>
  </sheetViews>
  <sheetFormatPr defaultRowHeight="15" x14ac:dyDescent="0.25"/>
  <cols>
    <col min="1" max="1" width="4.7109375" customWidth="1"/>
    <col min="2" max="2" width="6.42578125" customWidth="1"/>
    <col min="3" max="3" width="6.5703125" customWidth="1"/>
    <col min="4" max="4" width="36.28515625" customWidth="1"/>
    <col min="5" max="44" width="12.7109375" customWidth="1"/>
    <col min="45" max="45" width="5.5703125" customWidth="1"/>
    <col min="46" max="50" width="12.7109375" customWidth="1"/>
    <col min="51" max="51" width="5.28515625" customWidth="1"/>
    <col min="52" max="53" width="10.5703125" bestFit="1" customWidth="1"/>
    <col min="54" max="54" width="11.5703125" bestFit="1" customWidth="1"/>
    <col min="55" max="55" width="9.28515625" bestFit="1" customWidth="1"/>
    <col min="56" max="56" width="11.5703125" bestFit="1" customWidth="1"/>
    <col min="57" max="57" width="4.28515625" customWidth="1"/>
    <col min="58" max="63" width="12.7109375" customWidth="1"/>
  </cols>
  <sheetData>
    <row r="1" spans="1:63" thickBot="1" x14ac:dyDescent="0.35">
      <c r="AT1" s="124" t="s">
        <v>89</v>
      </c>
      <c r="AU1" s="124"/>
      <c r="AV1" s="124"/>
      <c r="AW1" s="124"/>
      <c r="AX1" s="125"/>
    </row>
    <row r="2" spans="1:63" ht="14.45" x14ac:dyDescent="0.3">
      <c r="A2" s="126"/>
      <c r="B2" s="127" t="s">
        <v>90</v>
      </c>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9"/>
      <c r="AU2" s="129"/>
      <c r="AV2" s="129"/>
      <c r="AW2" s="129"/>
      <c r="AX2" s="498" t="s">
        <v>91</v>
      </c>
      <c r="AY2" s="128"/>
      <c r="AZ2" s="128"/>
      <c r="BA2" s="128"/>
      <c r="BB2" s="128"/>
      <c r="BC2" s="128"/>
      <c r="BD2" s="128"/>
      <c r="BE2" s="128"/>
      <c r="BF2" s="128"/>
      <c r="BG2" s="128"/>
      <c r="BH2" s="128"/>
      <c r="BI2" s="128"/>
      <c r="BJ2" s="128"/>
      <c r="BK2" s="518"/>
    </row>
    <row r="3" spans="1:63" ht="15.6" x14ac:dyDescent="0.3">
      <c r="A3" s="130"/>
      <c r="B3" s="131" t="s">
        <v>92</v>
      </c>
      <c r="C3" s="132"/>
      <c r="D3" s="132"/>
      <c r="E3" s="132"/>
      <c r="F3" s="132"/>
      <c r="G3" s="132"/>
      <c r="H3" s="132"/>
      <c r="I3" s="132"/>
      <c r="J3" s="132"/>
      <c r="K3" s="132"/>
      <c r="L3" s="132"/>
      <c r="M3" s="132"/>
      <c r="N3" s="132"/>
      <c r="O3" s="132"/>
      <c r="P3" s="132"/>
      <c r="Q3" s="132"/>
      <c r="R3" s="132"/>
      <c r="S3" s="132"/>
      <c r="T3" s="132"/>
      <c r="U3" s="132"/>
      <c r="V3" s="132"/>
      <c r="W3" s="132"/>
      <c r="X3" s="132"/>
      <c r="Y3" s="132"/>
      <c r="Z3" s="132"/>
      <c r="AA3" s="132"/>
      <c r="AB3" s="132"/>
      <c r="AC3" s="132"/>
      <c r="AD3" s="132"/>
      <c r="AE3" s="132"/>
      <c r="AF3" s="132"/>
      <c r="AG3" s="132"/>
      <c r="AH3" s="132"/>
      <c r="AI3" s="132"/>
      <c r="AJ3" s="132"/>
      <c r="AK3" s="132"/>
      <c r="AL3" s="132"/>
      <c r="AM3" s="132"/>
      <c r="AN3" s="132"/>
      <c r="AO3" s="132"/>
      <c r="AP3" s="132"/>
      <c r="AQ3" s="132"/>
      <c r="AR3" s="132"/>
      <c r="AS3" s="132"/>
      <c r="AT3" s="132"/>
      <c r="AU3" s="132"/>
      <c r="AV3" s="132"/>
      <c r="AW3" s="132"/>
      <c r="AX3" s="132"/>
      <c r="AY3" s="415"/>
      <c r="AZ3" s="415"/>
      <c r="BA3" s="415"/>
      <c r="BB3" s="415"/>
      <c r="BC3" s="415"/>
      <c r="BD3" s="415"/>
      <c r="BE3" s="415"/>
      <c r="BF3" s="415"/>
      <c r="BG3" s="415"/>
      <c r="BH3" s="415"/>
      <c r="BI3" s="415"/>
      <c r="BJ3" s="415"/>
      <c r="BK3" s="519"/>
    </row>
    <row r="4" spans="1:63" thickBot="1" x14ac:dyDescent="0.35">
      <c r="A4" s="133"/>
      <c r="B4" s="132"/>
      <c r="C4" s="132"/>
      <c r="D4" s="132"/>
      <c r="E4" s="132"/>
      <c r="F4" s="132"/>
      <c r="G4" s="132"/>
      <c r="H4" s="132"/>
      <c r="I4" s="132"/>
      <c r="J4" s="132"/>
      <c r="K4" s="132"/>
      <c r="L4" s="132"/>
      <c r="M4" s="132"/>
      <c r="N4" s="132"/>
      <c r="O4" s="132"/>
      <c r="P4" s="132"/>
      <c r="Q4" s="132"/>
      <c r="R4" s="132"/>
      <c r="S4" s="132"/>
      <c r="T4" s="132"/>
      <c r="U4" s="132"/>
      <c r="V4" s="132"/>
      <c r="W4" s="132"/>
      <c r="X4" s="132"/>
      <c r="Y4" s="132"/>
      <c r="Z4" s="132"/>
      <c r="AA4" s="132"/>
      <c r="AB4" s="132"/>
      <c r="AC4" s="132"/>
      <c r="AD4" s="132"/>
      <c r="AE4" s="132"/>
      <c r="AF4" s="132"/>
      <c r="AG4" s="132"/>
      <c r="AH4" s="132"/>
      <c r="AI4" s="132"/>
      <c r="AJ4" s="132"/>
      <c r="AK4" s="132"/>
      <c r="AL4" s="132"/>
      <c r="AM4" s="132"/>
      <c r="AN4" s="132"/>
      <c r="AO4" s="132"/>
      <c r="AP4" s="132"/>
      <c r="AQ4" s="132"/>
      <c r="AR4" s="132"/>
      <c r="AS4" s="132"/>
      <c r="AT4" s="134"/>
      <c r="AU4" s="134"/>
      <c r="AV4" s="134"/>
      <c r="AW4" s="134"/>
      <c r="AX4" s="499"/>
      <c r="AY4" s="415"/>
      <c r="AZ4" s="415"/>
      <c r="BA4" s="415"/>
      <c r="BB4" s="415"/>
      <c r="BC4" s="415"/>
      <c r="BD4" s="415"/>
      <c r="BE4" s="415"/>
      <c r="BF4" s="415"/>
      <c r="BG4" s="415"/>
      <c r="BH4" s="415"/>
      <c r="BI4" s="415"/>
      <c r="BJ4" s="415"/>
      <c r="BK4" s="519"/>
    </row>
    <row r="5" spans="1:63" thickBot="1" x14ac:dyDescent="0.35">
      <c r="A5" s="133"/>
      <c r="B5" s="132"/>
      <c r="C5" s="132"/>
      <c r="D5" s="437" t="str">
        <f>'Appendix 2'!D5</f>
        <v>Breakdown by</v>
      </c>
      <c r="E5" s="438" t="str">
        <f>'Appendix 2'!E5</f>
        <v>Activity</v>
      </c>
      <c r="F5" s="438"/>
      <c r="G5" s="438"/>
      <c r="H5" s="438"/>
      <c r="I5" s="438"/>
      <c r="J5" s="438"/>
      <c r="K5" s="438"/>
      <c r="L5" s="438"/>
      <c r="M5" s="438"/>
      <c r="N5" s="438"/>
      <c r="O5" s="438"/>
      <c r="P5" s="438"/>
      <c r="Q5" s="438"/>
      <c r="R5" s="438"/>
      <c r="S5" s="438"/>
      <c r="T5" s="438"/>
      <c r="U5" s="438"/>
      <c r="V5" s="438"/>
      <c r="W5" s="438"/>
      <c r="X5" s="438"/>
      <c r="Y5" s="695"/>
      <c r="Z5" s="438"/>
      <c r="AA5" s="438"/>
      <c r="AB5" s="438"/>
      <c r="AC5" s="438"/>
      <c r="AD5" s="438"/>
      <c r="AE5" s="438"/>
      <c r="AF5" s="438"/>
      <c r="AG5" s="438"/>
      <c r="AH5" s="438"/>
      <c r="AI5" s="438"/>
      <c r="AJ5" s="438"/>
      <c r="AK5" s="438"/>
      <c r="AL5" s="438"/>
      <c r="AM5" s="438"/>
      <c r="AN5" s="438"/>
      <c r="AO5" s="438"/>
      <c r="AP5" s="438"/>
      <c r="AQ5" s="438"/>
      <c r="AR5" s="439"/>
      <c r="AS5" s="132"/>
      <c r="AT5" s="523" t="str">
        <f>'Appendix 2'!AU5</f>
        <v xml:space="preserve">Year </v>
      </c>
      <c r="AU5" s="524"/>
      <c r="AV5" s="524"/>
      <c r="AW5" s="524"/>
      <c r="AX5" s="525"/>
      <c r="AY5" s="577"/>
      <c r="AZ5" s="932" t="str">
        <f>'Appendix 2'!BA5</f>
        <v>Component</v>
      </c>
      <c r="BA5" s="933"/>
      <c r="BB5" s="529"/>
      <c r="BC5" s="529"/>
      <c r="BD5" s="530"/>
      <c r="BF5" s="587" t="s">
        <v>67</v>
      </c>
      <c r="BG5" s="588"/>
      <c r="BH5" s="588"/>
      <c r="BI5" s="588"/>
      <c r="BJ5" s="588"/>
      <c r="BK5" s="589"/>
    </row>
    <row r="6" spans="1:63" thickBot="1" x14ac:dyDescent="0.35">
      <c r="A6" s="155"/>
      <c r="B6" s="156"/>
      <c r="C6" s="156"/>
      <c r="D6" s="440" t="s">
        <v>93</v>
      </c>
      <c r="E6" s="926">
        <v>1</v>
      </c>
      <c r="F6" s="927"/>
      <c r="G6" s="927"/>
      <c r="H6" s="927"/>
      <c r="I6" s="927"/>
      <c r="J6" s="927"/>
      <c r="K6" s="927"/>
      <c r="L6" s="927"/>
      <c r="M6" s="927"/>
      <c r="N6" s="928"/>
      <c r="O6" s="929">
        <v>2</v>
      </c>
      <c r="P6" s="930"/>
      <c r="Q6" s="930"/>
      <c r="R6" s="930"/>
      <c r="S6" s="930"/>
      <c r="T6" s="930"/>
      <c r="U6" s="930"/>
      <c r="V6" s="930"/>
      <c r="W6" s="930"/>
      <c r="X6" s="930"/>
      <c r="Y6" s="931"/>
      <c r="Z6" s="929">
        <v>3</v>
      </c>
      <c r="AA6" s="930"/>
      <c r="AB6" s="930"/>
      <c r="AC6" s="930"/>
      <c r="AD6" s="930"/>
      <c r="AE6" s="930"/>
      <c r="AF6" s="930"/>
      <c r="AG6" s="930"/>
      <c r="AH6" s="930"/>
      <c r="AI6" s="930"/>
      <c r="AJ6" s="931"/>
      <c r="AK6" s="531"/>
      <c r="AL6" s="531"/>
      <c r="AM6" s="531"/>
      <c r="AN6" s="531"/>
      <c r="AO6" s="531"/>
      <c r="AP6" s="531"/>
      <c r="AQ6" s="532"/>
      <c r="AR6" s="533" t="s">
        <v>68</v>
      </c>
      <c r="AS6" s="156"/>
      <c r="AT6" s="429" t="s">
        <v>8</v>
      </c>
      <c r="AU6" s="431" t="s">
        <v>9</v>
      </c>
      <c r="AV6" s="430" t="s">
        <v>10</v>
      </c>
      <c r="AW6" s="702" t="s">
        <v>381</v>
      </c>
      <c r="AX6" s="703" t="s">
        <v>68</v>
      </c>
      <c r="AY6" s="156"/>
      <c r="AZ6" s="526">
        <v>1</v>
      </c>
      <c r="BA6" s="527">
        <v>2</v>
      </c>
      <c r="BB6" s="527">
        <v>3</v>
      </c>
      <c r="BC6" s="527">
        <v>4</v>
      </c>
      <c r="BD6" s="528" t="s">
        <v>68</v>
      </c>
      <c r="BE6" s="17"/>
      <c r="BF6" s="590" t="s">
        <v>220</v>
      </c>
      <c r="BG6" s="585" t="s">
        <v>221</v>
      </c>
      <c r="BH6" s="585" t="s">
        <v>222</v>
      </c>
      <c r="BI6" s="585" t="s">
        <v>223</v>
      </c>
      <c r="BJ6" s="585" t="s">
        <v>224</v>
      </c>
      <c r="BK6" s="591" t="s">
        <v>68</v>
      </c>
    </row>
    <row r="7" spans="1:63" thickBot="1" x14ac:dyDescent="0.35">
      <c r="A7" s="155"/>
      <c r="B7" s="156"/>
      <c r="C7" s="156"/>
      <c r="D7" s="441" t="s">
        <v>94</v>
      </c>
      <c r="E7" s="538" t="s">
        <v>382</v>
      </c>
      <c r="F7" s="538" t="s">
        <v>383</v>
      </c>
      <c r="G7" s="538" t="s">
        <v>384</v>
      </c>
      <c r="H7" s="538" t="s">
        <v>181</v>
      </c>
      <c r="I7" s="539" t="s">
        <v>182</v>
      </c>
      <c r="J7" s="539" t="s">
        <v>183</v>
      </c>
      <c r="K7" s="539" t="s">
        <v>184</v>
      </c>
      <c r="L7" s="539" t="s">
        <v>185</v>
      </c>
      <c r="M7" s="539" t="s">
        <v>385</v>
      </c>
      <c r="N7" s="539" t="s">
        <v>386</v>
      </c>
      <c r="O7" s="538" t="s">
        <v>387</v>
      </c>
      <c r="P7" s="538" t="s">
        <v>388</v>
      </c>
      <c r="Q7" s="538" t="s">
        <v>389</v>
      </c>
      <c r="R7" s="538" t="s">
        <v>390</v>
      </c>
      <c r="S7" s="538" t="s">
        <v>391</v>
      </c>
      <c r="T7" s="539" t="s">
        <v>192</v>
      </c>
      <c r="U7" s="539" t="s">
        <v>193</v>
      </c>
      <c r="V7" s="539" t="s">
        <v>392</v>
      </c>
      <c r="W7" s="539" t="s">
        <v>393</v>
      </c>
      <c r="X7" s="539" t="s">
        <v>394</v>
      </c>
      <c r="Y7" s="561" t="s">
        <v>218</v>
      </c>
      <c r="Z7" s="541" t="s">
        <v>197</v>
      </c>
      <c r="AA7" s="539" t="s">
        <v>198</v>
      </c>
      <c r="AB7" s="539" t="s">
        <v>199</v>
      </c>
      <c r="AC7" s="539" t="s">
        <v>395</v>
      </c>
      <c r="AD7" s="539" t="s">
        <v>396</v>
      </c>
      <c r="AE7" s="539" t="s">
        <v>397</v>
      </c>
      <c r="AF7" s="539" t="s">
        <v>200</v>
      </c>
      <c r="AG7" s="539" t="s">
        <v>398</v>
      </c>
      <c r="AH7" s="539" t="s">
        <v>212</v>
      </c>
      <c r="AI7" s="539" t="s">
        <v>213</v>
      </c>
      <c r="AJ7" s="540" t="s">
        <v>214</v>
      </c>
      <c r="AK7" s="541" t="s">
        <v>399</v>
      </c>
      <c r="AL7" s="541" t="s">
        <v>400</v>
      </c>
      <c r="AM7" s="541" t="s">
        <v>401</v>
      </c>
      <c r="AN7" s="541" t="s">
        <v>402</v>
      </c>
      <c r="AO7" s="541" t="s">
        <v>403</v>
      </c>
      <c r="AP7" s="541" t="s">
        <v>404</v>
      </c>
      <c r="AQ7" s="541" t="s">
        <v>405</v>
      </c>
      <c r="AR7" s="542" t="s">
        <v>95</v>
      </c>
      <c r="AS7" s="156"/>
      <c r="AT7" s="423" t="s">
        <v>95</v>
      </c>
      <c r="AU7" s="205" t="s">
        <v>95</v>
      </c>
      <c r="AV7" s="205" t="s">
        <v>95</v>
      </c>
      <c r="AW7" s="205" t="s">
        <v>95</v>
      </c>
      <c r="AX7" s="500" t="s">
        <v>95</v>
      </c>
      <c r="AY7" s="156"/>
      <c r="AZ7" s="448" t="s">
        <v>95</v>
      </c>
      <c r="BA7" s="442" t="s">
        <v>95</v>
      </c>
      <c r="BB7" s="442" t="s">
        <v>95</v>
      </c>
      <c r="BC7" s="442" t="s">
        <v>95</v>
      </c>
      <c r="BD7" s="456" t="s">
        <v>95</v>
      </c>
      <c r="BE7" s="17"/>
      <c r="BF7" s="582" t="s">
        <v>95</v>
      </c>
      <c r="BG7" s="583" t="s">
        <v>95</v>
      </c>
      <c r="BH7" s="583" t="s">
        <v>95</v>
      </c>
      <c r="BI7" s="583" t="s">
        <v>95</v>
      </c>
      <c r="BJ7" s="583" t="s">
        <v>95</v>
      </c>
      <c r="BK7" s="592" t="s">
        <v>95</v>
      </c>
    </row>
    <row r="8" spans="1:63" ht="14.45" x14ac:dyDescent="0.3">
      <c r="A8" s="206">
        <v>10</v>
      </c>
      <c r="B8" s="207" t="s">
        <v>96</v>
      </c>
      <c r="C8" s="207"/>
      <c r="D8" s="208"/>
      <c r="E8" s="534"/>
      <c r="F8" s="537"/>
      <c r="G8" s="537"/>
      <c r="H8" s="537"/>
      <c r="I8" s="535"/>
      <c r="J8" s="535"/>
      <c r="K8" s="535"/>
      <c r="L8" s="678"/>
      <c r="M8" s="678"/>
      <c r="N8" s="536"/>
      <c r="O8" s="534"/>
      <c r="P8" s="537"/>
      <c r="Q8" s="537"/>
      <c r="R8" s="537"/>
      <c r="S8" s="537"/>
      <c r="T8" s="535"/>
      <c r="U8" s="535"/>
      <c r="V8" s="535"/>
      <c r="W8" s="535"/>
      <c r="X8" s="535"/>
      <c r="Y8" s="562"/>
      <c r="Z8" s="537"/>
      <c r="AA8" s="535"/>
      <c r="AB8" s="535"/>
      <c r="AC8" s="535"/>
      <c r="AD8" s="535"/>
      <c r="AE8" s="535"/>
      <c r="AF8" s="535"/>
      <c r="AG8" s="535"/>
      <c r="AH8" s="535"/>
      <c r="AI8" s="535"/>
      <c r="AJ8" s="536"/>
      <c r="AK8" s="537"/>
      <c r="AL8" s="537"/>
      <c r="AM8" s="537"/>
      <c r="AN8" s="537"/>
      <c r="AO8" s="537"/>
      <c r="AP8" s="537"/>
      <c r="AQ8" s="535"/>
      <c r="AR8" s="536"/>
      <c r="AS8" s="432"/>
      <c r="AT8" s="424"/>
      <c r="AU8" s="211"/>
      <c r="AV8" s="211"/>
      <c r="AW8" s="211"/>
      <c r="AX8" s="501"/>
      <c r="AY8" s="156"/>
      <c r="AZ8" s="449"/>
      <c r="BA8" s="443"/>
      <c r="BB8" s="443"/>
      <c r="BC8" s="443"/>
      <c r="BD8" s="457"/>
      <c r="BE8" s="17"/>
      <c r="BF8" s="159"/>
      <c r="BG8" s="168"/>
      <c r="BH8" s="383"/>
      <c r="BI8" s="383"/>
      <c r="BJ8" s="383"/>
      <c r="BK8" s="593"/>
    </row>
    <row r="9" spans="1:63" ht="14.45" x14ac:dyDescent="0.3">
      <c r="A9" s="159"/>
      <c r="B9" s="207">
        <v>1100</v>
      </c>
      <c r="C9" s="207" t="s">
        <v>97</v>
      </c>
      <c r="D9" s="208"/>
      <c r="E9" s="206"/>
      <c r="F9" s="210"/>
      <c r="G9" s="210"/>
      <c r="H9" s="210"/>
      <c r="I9" s="207"/>
      <c r="J9" s="207"/>
      <c r="K9" s="207"/>
      <c r="L9" s="208"/>
      <c r="M9" s="208"/>
      <c r="N9" s="209"/>
      <c r="O9" s="206"/>
      <c r="P9" s="210"/>
      <c r="Q9" s="210"/>
      <c r="R9" s="210"/>
      <c r="S9" s="210"/>
      <c r="T9" s="207"/>
      <c r="U9" s="207"/>
      <c r="V9" s="207"/>
      <c r="W9" s="207"/>
      <c r="X9" s="207"/>
      <c r="Y9" s="563"/>
      <c r="Z9" s="210"/>
      <c r="AA9" s="207"/>
      <c r="AB9" s="207"/>
      <c r="AC9" s="207"/>
      <c r="AD9" s="207"/>
      <c r="AE9" s="207"/>
      <c r="AF9" s="207"/>
      <c r="AG9" s="207"/>
      <c r="AH9" s="207"/>
      <c r="AI9" s="207"/>
      <c r="AJ9" s="209"/>
      <c r="AK9" s="210"/>
      <c r="AL9" s="210"/>
      <c r="AM9" s="210"/>
      <c r="AN9" s="210"/>
      <c r="AO9" s="210"/>
      <c r="AP9" s="210"/>
      <c r="AQ9" s="207"/>
      <c r="AR9" s="209"/>
      <c r="AS9" s="432"/>
      <c r="AT9" s="157"/>
      <c r="AU9" s="158"/>
      <c r="AV9" s="158"/>
      <c r="AW9" s="158"/>
      <c r="AX9" s="502"/>
      <c r="AY9" s="156"/>
      <c r="AZ9" s="449"/>
      <c r="BA9" s="443"/>
      <c r="BB9" s="443"/>
      <c r="BC9" s="443"/>
      <c r="BD9" s="457"/>
      <c r="BE9" s="17"/>
      <c r="BF9" s="159"/>
      <c r="BG9" s="168"/>
      <c r="BH9" s="383"/>
      <c r="BI9" s="383"/>
      <c r="BJ9" s="383"/>
      <c r="BK9" s="593"/>
    </row>
    <row r="10" spans="1:63" ht="14.45" x14ac:dyDescent="0.3">
      <c r="A10" s="159"/>
      <c r="B10" s="207"/>
      <c r="C10" s="212">
        <v>1101</v>
      </c>
      <c r="D10" s="213" t="s">
        <v>98</v>
      </c>
      <c r="E10" s="214">
        <f>0.05*SUM(E11:E17, E32, E37, E43, E65, E85, E110, E149)</f>
        <v>171.52970454917266</v>
      </c>
      <c r="F10" s="214">
        <f t="shared" ref="F10:H10" si="0">0.05*SUM(F11:F17, F32, F37, F43, F65, F85, F110, F149)</f>
        <v>900.06273999148425</v>
      </c>
      <c r="G10" s="214">
        <f t="shared" si="0"/>
        <v>630.70491878228222</v>
      </c>
      <c r="H10" s="214">
        <f t="shared" si="0"/>
        <v>871.41937250093508</v>
      </c>
      <c r="I10" s="215">
        <f t="shared" ref="I10:AQ10" si="1">0.05*SUM(I11:I17, I32, I37, I43, I65, I85, I110, I149)</f>
        <v>273.76449313082475</v>
      </c>
      <c r="J10" s="215">
        <f t="shared" si="1"/>
        <v>1183.1914109557574</v>
      </c>
      <c r="K10" s="215">
        <f t="shared" si="1"/>
        <v>1358.3566198402691</v>
      </c>
      <c r="L10" s="215">
        <f t="shared" si="1"/>
        <v>609.22239316437049</v>
      </c>
      <c r="M10" s="215">
        <f t="shared" si="1"/>
        <v>334.35623205313999</v>
      </c>
      <c r="N10" s="216">
        <f t="shared" si="1"/>
        <v>6389.7422710485052</v>
      </c>
      <c r="O10" s="214">
        <f t="shared" si="1"/>
        <v>961.13240550554588</v>
      </c>
      <c r="P10" s="214">
        <f t="shared" si="1"/>
        <v>6395.2302044421822</v>
      </c>
      <c r="Q10" s="214">
        <f t="shared" si="1"/>
        <v>2556.4631858687048</v>
      </c>
      <c r="R10" s="214">
        <f t="shared" si="1"/>
        <v>3787.7394560757552</v>
      </c>
      <c r="S10" s="214">
        <f t="shared" si="1"/>
        <v>8804.0985639605915</v>
      </c>
      <c r="T10" s="215">
        <f t="shared" si="1"/>
        <v>1339.0194922631772</v>
      </c>
      <c r="U10" s="215">
        <f t="shared" si="1"/>
        <v>4965.8554184279064</v>
      </c>
      <c r="V10" s="215">
        <f t="shared" si="1"/>
        <v>4163.1841303009851</v>
      </c>
      <c r="W10" s="215">
        <f t="shared" si="1"/>
        <v>4743.0766615878338</v>
      </c>
      <c r="X10" s="215">
        <f t="shared" si="1"/>
        <v>771.28081552269168</v>
      </c>
      <c r="Y10" s="215">
        <f t="shared" si="1"/>
        <v>9383.2925978597177</v>
      </c>
      <c r="Z10" s="217">
        <f t="shared" ref="Z10:AP10" si="2">0.05*SUM(Z11:Z17, Z32, Z37, Z43, Z65, Z85, Z110, Z149)</f>
        <v>3228.4146739017056</v>
      </c>
      <c r="AA10" s="215">
        <f t="shared" si="2"/>
        <v>6717.8225894388561</v>
      </c>
      <c r="AB10" s="215">
        <f t="shared" si="2"/>
        <v>4422.657664235383</v>
      </c>
      <c r="AC10" s="215">
        <f t="shared" si="2"/>
        <v>401.08587466627154</v>
      </c>
      <c r="AD10" s="215">
        <f t="shared" si="2"/>
        <v>1276.8118088317497</v>
      </c>
      <c r="AE10" s="215">
        <f t="shared" si="2"/>
        <v>3375.0004561087271</v>
      </c>
      <c r="AF10" s="215">
        <f t="shared" si="2"/>
        <v>6908.8283056480059</v>
      </c>
      <c r="AG10" s="215">
        <f t="shared" si="2"/>
        <v>2163.9040202271849</v>
      </c>
      <c r="AH10" s="215">
        <f t="shared" si="2"/>
        <v>1145.119769201912</v>
      </c>
      <c r="AI10" s="215">
        <f t="shared" si="2"/>
        <v>401.08587466627154</v>
      </c>
      <c r="AJ10" s="216">
        <f t="shared" si="2"/>
        <v>1631.1261059310752</v>
      </c>
      <c r="AK10" s="217">
        <f t="shared" si="2"/>
        <v>500</v>
      </c>
      <c r="AL10" s="217">
        <f t="shared" si="2"/>
        <v>500</v>
      </c>
      <c r="AM10" s="217">
        <f t="shared" si="2"/>
        <v>293.33876553269505</v>
      </c>
      <c r="AN10" s="217">
        <f t="shared" si="2"/>
        <v>3820.8157807816542</v>
      </c>
      <c r="AO10" s="217">
        <f t="shared" si="2"/>
        <v>1650</v>
      </c>
      <c r="AP10" s="217">
        <f t="shared" si="2"/>
        <v>7022.3656258184701</v>
      </c>
      <c r="AQ10" s="215">
        <f t="shared" si="1"/>
        <v>500</v>
      </c>
      <c r="AR10" s="436">
        <f t="shared" ref="AR10:AR17" si="3">SUM(E10:AQ10)</f>
        <v>106551.10040282179</v>
      </c>
      <c r="AS10" s="433"/>
      <c r="AT10" s="425">
        <f>$AR10/4</f>
        <v>26637.775100705447</v>
      </c>
      <c r="AU10" s="425">
        <f t="shared" ref="AU10:AW11" si="4">$AR10/4</f>
        <v>26637.775100705447</v>
      </c>
      <c r="AV10" s="425">
        <f t="shared" si="4"/>
        <v>26637.775100705447</v>
      </c>
      <c r="AW10" s="425">
        <f t="shared" si="4"/>
        <v>26637.775100705447</v>
      </c>
      <c r="AX10" s="503">
        <f>SUM(AT10:AW10)</f>
        <v>106551.10040282179</v>
      </c>
      <c r="AY10" s="156"/>
      <c r="AZ10" s="450">
        <f t="shared" ref="AZ10:AZ17" si="5">SUM(E10:N10)</f>
        <v>12722.350156016741</v>
      </c>
      <c r="BA10" s="444">
        <f t="shared" ref="BA10:BA17" si="6">SUM(O10:Y10)</f>
        <v>47870.372931815087</v>
      </c>
      <c r="BB10" s="444">
        <f t="shared" ref="BB10:BB17" si="7">SUM(Z10:AJ10)</f>
        <v>31671.857142857141</v>
      </c>
      <c r="BC10" s="444">
        <f t="shared" ref="BC10:BC17" si="8">SUM(AK10:AQ10)</f>
        <v>14286.520172132819</v>
      </c>
      <c r="BD10" s="458">
        <f>SUM(AZ10:BC10)</f>
        <v>106551.10040282179</v>
      </c>
      <c r="BE10" s="17"/>
      <c r="BF10" s="601">
        <f t="shared" ref="BF10:BF17" si="9">SUM(E10:N10)</f>
        <v>12722.350156016741</v>
      </c>
      <c r="BG10" s="602">
        <f t="shared" ref="BG10:BG17" si="10">SUM(Z10:AJ10)</f>
        <v>31671.857142857141</v>
      </c>
      <c r="BH10" s="602"/>
      <c r="BI10" s="602"/>
      <c r="BJ10" s="602">
        <f t="shared" ref="BJ10:BJ17" si="11">SUM(O10:Y10)</f>
        <v>47870.372931815087</v>
      </c>
      <c r="BK10" s="603">
        <f>SUM(BF10:BJ10)</f>
        <v>92264.580230688967</v>
      </c>
    </row>
    <row r="11" spans="1:63" ht="14.45" x14ac:dyDescent="0.3">
      <c r="A11" s="159"/>
      <c r="B11" s="207"/>
      <c r="C11" s="212">
        <v>1102</v>
      </c>
      <c r="D11" s="213" t="s">
        <v>99</v>
      </c>
      <c r="E11" s="218"/>
      <c r="F11" s="221"/>
      <c r="G11" s="221"/>
      <c r="H11" s="221"/>
      <c r="I11" s="219"/>
      <c r="J11" s="219"/>
      <c r="K11" s="219"/>
      <c r="L11" s="679"/>
      <c r="M11" s="679"/>
      <c r="N11" s="220"/>
      <c r="O11" s="218"/>
      <c r="P11" s="221"/>
      <c r="Q11" s="221"/>
      <c r="R11" s="221"/>
      <c r="S11" s="221"/>
      <c r="T11" s="219"/>
      <c r="U11" s="219"/>
      <c r="V11" s="219"/>
      <c r="W11" s="219"/>
      <c r="X11" s="219"/>
      <c r="Y11" s="219"/>
      <c r="Z11" s="221"/>
      <c r="AA11" s="219"/>
      <c r="AB11" s="219"/>
      <c r="AC11" s="219"/>
      <c r="AD11" s="219"/>
      <c r="AE11" s="219"/>
      <c r="AF11" s="219"/>
      <c r="AG11" s="219"/>
      <c r="AH11" s="219"/>
      <c r="AI11" s="219"/>
      <c r="AJ11" s="220"/>
      <c r="AK11" s="221"/>
      <c r="AL11" s="221"/>
      <c r="AM11" s="221"/>
      <c r="AN11" s="221"/>
      <c r="AO11" s="221"/>
      <c r="AP11" s="221"/>
      <c r="AQ11" s="219"/>
      <c r="AR11" s="220">
        <f t="shared" si="3"/>
        <v>0</v>
      </c>
      <c r="AS11" s="433"/>
      <c r="AT11" s="426">
        <f>$AR11/4</f>
        <v>0</v>
      </c>
      <c r="AU11" s="426">
        <f t="shared" si="4"/>
        <v>0</v>
      </c>
      <c r="AV11" s="426">
        <f t="shared" si="4"/>
        <v>0</v>
      </c>
      <c r="AW11" s="426">
        <f t="shared" si="4"/>
        <v>0</v>
      </c>
      <c r="AX11" s="504">
        <f t="shared" ref="AX11:AX17" si="12">SUM(AT11:AW11)</f>
        <v>0</v>
      </c>
      <c r="AY11" s="156"/>
      <c r="AZ11" s="451">
        <f t="shared" si="5"/>
        <v>0</v>
      </c>
      <c r="BA11" s="445">
        <f t="shared" si="6"/>
        <v>0</v>
      </c>
      <c r="BB11" s="445">
        <f t="shared" si="7"/>
        <v>0</v>
      </c>
      <c r="BC11" s="445">
        <f t="shared" si="8"/>
        <v>0</v>
      </c>
      <c r="BD11" s="452">
        <f t="shared" ref="BD11:BD17" si="13">SUM(AZ11:BC11)</f>
        <v>0</v>
      </c>
      <c r="BE11" s="17"/>
      <c r="BF11" s="450">
        <f t="shared" si="9"/>
        <v>0</v>
      </c>
      <c r="BG11" s="444">
        <f t="shared" si="10"/>
        <v>0</v>
      </c>
      <c r="BH11" s="444"/>
      <c r="BI11" s="444"/>
      <c r="BJ11" s="444">
        <f t="shared" si="11"/>
        <v>0</v>
      </c>
      <c r="BK11" s="595">
        <f t="shared" ref="BK11:BK17" si="14">SUM(BF11:BJ11)</f>
        <v>0</v>
      </c>
    </row>
    <row r="12" spans="1:63" ht="43.15" x14ac:dyDescent="0.3">
      <c r="A12" s="160"/>
      <c r="B12" s="161"/>
      <c r="C12" s="162">
        <v>1103</v>
      </c>
      <c r="D12" s="222" t="s">
        <v>210</v>
      </c>
      <c r="E12" s="218"/>
      <c r="F12" s="221"/>
      <c r="G12" s="221"/>
      <c r="H12" s="221"/>
      <c r="I12" s="219"/>
      <c r="J12" s="219"/>
      <c r="K12" s="219"/>
      <c r="L12" s="679"/>
      <c r="M12" s="679"/>
      <c r="N12" s="220"/>
      <c r="O12" s="218"/>
      <c r="P12" s="221"/>
      <c r="Q12" s="221"/>
      <c r="R12" s="221"/>
      <c r="S12" s="221"/>
      <c r="T12" s="219"/>
      <c r="U12" s="219"/>
      <c r="V12" s="219"/>
      <c r="W12" s="219"/>
      <c r="X12" s="219"/>
      <c r="Y12" s="219"/>
      <c r="Z12" s="221"/>
      <c r="AA12" s="219"/>
      <c r="AB12" s="219"/>
      <c r="AC12" s="219"/>
      <c r="AD12" s="219"/>
      <c r="AE12" s="219"/>
      <c r="AF12" s="219"/>
      <c r="AG12" s="219"/>
      <c r="AH12" s="219"/>
      <c r="AI12" s="219"/>
      <c r="AJ12" s="220"/>
      <c r="AK12" s="221"/>
      <c r="AL12" s="221"/>
      <c r="AM12" s="221"/>
      <c r="AN12" s="221"/>
      <c r="AO12" s="221"/>
      <c r="AP12" s="221"/>
      <c r="AQ12" s="219"/>
      <c r="AR12" s="220">
        <f t="shared" si="3"/>
        <v>0</v>
      </c>
      <c r="AS12" s="433"/>
      <c r="AT12" s="426">
        <f t="shared" ref="AT12:AW17" si="15">$AR12/4</f>
        <v>0</v>
      </c>
      <c r="AU12" s="426">
        <f t="shared" si="15"/>
        <v>0</v>
      </c>
      <c r="AV12" s="426">
        <f t="shared" si="15"/>
        <v>0</v>
      </c>
      <c r="AW12" s="426">
        <f t="shared" si="15"/>
        <v>0</v>
      </c>
      <c r="AX12" s="504">
        <f t="shared" si="12"/>
        <v>0</v>
      </c>
      <c r="AY12" s="156"/>
      <c r="AZ12" s="451">
        <f t="shared" si="5"/>
        <v>0</v>
      </c>
      <c r="BA12" s="445">
        <f t="shared" si="6"/>
        <v>0</v>
      </c>
      <c r="BB12" s="445">
        <f t="shared" si="7"/>
        <v>0</v>
      </c>
      <c r="BC12" s="445">
        <f t="shared" si="8"/>
        <v>0</v>
      </c>
      <c r="BD12" s="452">
        <f t="shared" si="13"/>
        <v>0</v>
      </c>
      <c r="BE12" s="17"/>
      <c r="BF12" s="450">
        <f t="shared" si="9"/>
        <v>0</v>
      </c>
      <c r="BG12" s="444">
        <f t="shared" si="10"/>
        <v>0</v>
      </c>
      <c r="BH12" s="444"/>
      <c r="BI12" s="444"/>
      <c r="BJ12" s="444">
        <f t="shared" si="11"/>
        <v>0</v>
      </c>
      <c r="BK12" s="595">
        <f t="shared" si="14"/>
        <v>0</v>
      </c>
    </row>
    <row r="13" spans="1:63" ht="28.9" x14ac:dyDescent="0.3">
      <c r="A13" s="160"/>
      <c r="B13" s="161"/>
      <c r="C13" s="162">
        <v>1104</v>
      </c>
      <c r="D13" s="222" t="s">
        <v>209</v>
      </c>
      <c r="E13" s="218"/>
      <c r="F13" s="221"/>
      <c r="G13" s="221"/>
      <c r="H13" s="221"/>
      <c r="I13" s="219"/>
      <c r="J13" s="219"/>
      <c r="K13" s="219"/>
      <c r="L13" s="679"/>
      <c r="M13" s="679"/>
      <c r="N13" s="220"/>
      <c r="O13" s="218"/>
      <c r="P13" s="221"/>
      <c r="Q13" s="221"/>
      <c r="R13" s="221"/>
      <c r="S13" s="221"/>
      <c r="T13" s="219"/>
      <c r="U13" s="219"/>
      <c r="V13" s="219"/>
      <c r="W13" s="219"/>
      <c r="X13" s="219"/>
      <c r="Y13" s="219"/>
      <c r="Z13" s="221"/>
      <c r="AA13" s="219"/>
      <c r="AB13" s="219"/>
      <c r="AC13" s="219"/>
      <c r="AD13" s="219"/>
      <c r="AE13" s="219"/>
      <c r="AF13" s="219"/>
      <c r="AG13" s="219"/>
      <c r="AH13" s="219"/>
      <c r="AI13" s="219"/>
      <c r="AJ13" s="220"/>
      <c r="AK13" s="221"/>
      <c r="AL13" s="221"/>
      <c r="AM13" s="221"/>
      <c r="AN13" s="221"/>
      <c r="AO13" s="221"/>
      <c r="AP13" s="221"/>
      <c r="AQ13" s="219"/>
      <c r="AR13" s="220">
        <f t="shared" si="3"/>
        <v>0</v>
      </c>
      <c r="AS13" s="433"/>
      <c r="AT13" s="426">
        <f t="shared" si="15"/>
        <v>0</v>
      </c>
      <c r="AU13" s="426">
        <f t="shared" si="15"/>
        <v>0</v>
      </c>
      <c r="AV13" s="426">
        <f t="shared" si="15"/>
        <v>0</v>
      </c>
      <c r="AW13" s="426">
        <f t="shared" si="15"/>
        <v>0</v>
      </c>
      <c r="AX13" s="504">
        <f t="shared" si="12"/>
        <v>0</v>
      </c>
      <c r="AY13" s="156"/>
      <c r="AZ13" s="451">
        <f t="shared" si="5"/>
        <v>0</v>
      </c>
      <c r="BA13" s="445">
        <f t="shared" si="6"/>
        <v>0</v>
      </c>
      <c r="BB13" s="445">
        <f t="shared" si="7"/>
        <v>0</v>
      </c>
      <c r="BC13" s="445">
        <f t="shared" si="8"/>
        <v>0</v>
      </c>
      <c r="BD13" s="452">
        <f t="shared" si="13"/>
        <v>0</v>
      </c>
      <c r="BE13" s="17"/>
      <c r="BF13" s="450">
        <f t="shared" si="9"/>
        <v>0</v>
      </c>
      <c r="BG13" s="444">
        <f t="shared" si="10"/>
        <v>0</v>
      </c>
      <c r="BH13" s="444"/>
      <c r="BI13" s="444"/>
      <c r="BJ13" s="444">
        <f t="shared" si="11"/>
        <v>0</v>
      </c>
      <c r="BK13" s="595">
        <f t="shared" si="14"/>
        <v>0</v>
      </c>
    </row>
    <row r="14" spans="1:63" ht="14.45" x14ac:dyDescent="0.3">
      <c r="A14" s="160"/>
      <c r="B14" s="161"/>
      <c r="C14" s="162">
        <v>1105</v>
      </c>
      <c r="D14" s="213" t="s">
        <v>102</v>
      </c>
      <c r="E14" s="218"/>
      <c r="F14" s="221"/>
      <c r="G14" s="221"/>
      <c r="H14" s="221"/>
      <c r="I14" s="219"/>
      <c r="J14" s="219"/>
      <c r="K14" s="219"/>
      <c r="L14" s="679"/>
      <c r="M14" s="679"/>
      <c r="N14" s="220"/>
      <c r="O14" s="218"/>
      <c r="P14" s="221"/>
      <c r="Q14" s="221"/>
      <c r="R14" s="221"/>
      <c r="S14" s="221"/>
      <c r="T14" s="219"/>
      <c r="U14" s="219"/>
      <c r="V14" s="219"/>
      <c r="W14" s="219"/>
      <c r="X14" s="219"/>
      <c r="Y14" s="219"/>
      <c r="Z14" s="221"/>
      <c r="AA14" s="219"/>
      <c r="AB14" s="219"/>
      <c r="AC14" s="219"/>
      <c r="AD14" s="219"/>
      <c r="AE14" s="219"/>
      <c r="AF14" s="219"/>
      <c r="AG14" s="219"/>
      <c r="AH14" s="219"/>
      <c r="AI14" s="219"/>
      <c r="AJ14" s="220"/>
      <c r="AK14" s="221"/>
      <c r="AL14" s="221"/>
      <c r="AM14" s="221"/>
      <c r="AN14" s="221"/>
      <c r="AO14" s="221"/>
      <c r="AP14" s="221"/>
      <c r="AQ14" s="219"/>
      <c r="AR14" s="220">
        <f t="shared" si="3"/>
        <v>0</v>
      </c>
      <c r="AS14" s="433"/>
      <c r="AT14" s="426">
        <f t="shared" si="15"/>
        <v>0</v>
      </c>
      <c r="AU14" s="426">
        <f t="shared" si="15"/>
        <v>0</v>
      </c>
      <c r="AV14" s="426">
        <f t="shared" si="15"/>
        <v>0</v>
      </c>
      <c r="AW14" s="426">
        <f t="shared" si="15"/>
        <v>0</v>
      </c>
      <c r="AX14" s="504">
        <f t="shared" si="12"/>
        <v>0</v>
      </c>
      <c r="AY14" s="156"/>
      <c r="AZ14" s="451">
        <f t="shared" si="5"/>
        <v>0</v>
      </c>
      <c r="BA14" s="445">
        <f t="shared" si="6"/>
        <v>0</v>
      </c>
      <c r="BB14" s="445">
        <f t="shared" si="7"/>
        <v>0</v>
      </c>
      <c r="BC14" s="445">
        <f t="shared" si="8"/>
        <v>0</v>
      </c>
      <c r="BD14" s="452">
        <f t="shared" si="13"/>
        <v>0</v>
      </c>
      <c r="BE14" s="17"/>
      <c r="BF14" s="450">
        <f t="shared" si="9"/>
        <v>0</v>
      </c>
      <c r="BG14" s="444">
        <f t="shared" si="10"/>
        <v>0</v>
      </c>
      <c r="BH14" s="444"/>
      <c r="BI14" s="444"/>
      <c r="BJ14" s="444">
        <f t="shared" si="11"/>
        <v>0</v>
      </c>
      <c r="BK14" s="595">
        <f t="shared" si="14"/>
        <v>0</v>
      </c>
    </row>
    <row r="15" spans="1:63" ht="14.45" x14ac:dyDescent="0.3">
      <c r="A15" s="160"/>
      <c r="B15" s="161"/>
      <c r="C15" s="162">
        <v>1106</v>
      </c>
      <c r="D15" s="213" t="s">
        <v>103</v>
      </c>
      <c r="E15" s="218"/>
      <c r="F15" s="221"/>
      <c r="G15" s="221"/>
      <c r="H15" s="221"/>
      <c r="I15" s="219"/>
      <c r="J15" s="219"/>
      <c r="K15" s="219"/>
      <c r="L15" s="679"/>
      <c r="M15" s="679"/>
      <c r="N15" s="220"/>
      <c r="O15" s="218"/>
      <c r="P15" s="221"/>
      <c r="Q15" s="221"/>
      <c r="R15" s="221"/>
      <c r="S15" s="221"/>
      <c r="T15" s="219"/>
      <c r="U15" s="219"/>
      <c r="V15" s="219"/>
      <c r="W15" s="219"/>
      <c r="X15" s="219"/>
      <c r="Y15" s="219"/>
      <c r="Z15" s="221"/>
      <c r="AA15" s="219"/>
      <c r="AB15" s="219"/>
      <c r="AC15" s="219"/>
      <c r="AD15" s="219"/>
      <c r="AE15" s="219"/>
      <c r="AF15" s="219"/>
      <c r="AG15" s="219"/>
      <c r="AH15" s="219"/>
      <c r="AI15" s="219"/>
      <c r="AJ15" s="220"/>
      <c r="AK15" s="221"/>
      <c r="AL15" s="221"/>
      <c r="AM15" s="221"/>
      <c r="AN15" s="221"/>
      <c r="AO15" s="221"/>
      <c r="AP15" s="221"/>
      <c r="AQ15" s="219"/>
      <c r="AR15" s="220">
        <f t="shared" si="3"/>
        <v>0</v>
      </c>
      <c r="AS15" s="433"/>
      <c r="AT15" s="426">
        <f t="shared" si="15"/>
        <v>0</v>
      </c>
      <c r="AU15" s="426">
        <f t="shared" si="15"/>
        <v>0</v>
      </c>
      <c r="AV15" s="426">
        <f t="shared" si="15"/>
        <v>0</v>
      </c>
      <c r="AW15" s="426">
        <f t="shared" si="15"/>
        <v>0</v>
      </c>
      <c r="AX15" s="504">
        <f t="shared" si="12"/>
        <v>0</v>
      </c>
      <c r="AY15" s="156"/>
      <c r="AZ15" s="451">
        <f t="shared" si="5"/>
        <v>0</v>
      </c>
      <c r="BA15" s="445">
        <f t="shared" si="6"/>
        <v>0</v>
      </c>
      <c r="BB15" s="445">
        <f t="shared" si="7"/>
        <v>0</v>
      </c>
      <c r="BC15" s="445">
        <f t="shared" si="8"/>
        <v>0</v>
      </c>
      <c r="BD15" s="452">
        <f t="shared" si="13"/>
        <v>0</v>
      </c>
      <c r="BE15" s="17"/>
      <c r="BF15" s="450">
        <f t="shared" si="9"/>
        <v>0</v>
      </c>
      <c r="BG15" s="444">
        <f t="shared" si="10"/>
        <v>0</v>
      </c>
      <c r="BH15" s="444"/>
      <c r="BI15" s="444"/>
      <c r="BJ15" s="444">
        <f t="shared" si="11"/>
        <v>0</v>
      </c>
      <c r="BK15" s="595">
        <f t="shared" si="14"/>
        <v>0</v>
      </c>
    </row>
    <row r="16" spans="1:63" ht="14.45" x14ac:dyDescent="0.3">
      <c r="A16" s="160"/>
      <c r="B16" s="161"/>
      <c r="C16" s="162">
        <v>1107</v>
      </c>
      <c r="D16" s="213" t="s">
        <v>104</v>
      </c>
      <c r="E16" s="218"/>
      <c r="F16" s="221"/>
      <c r="G16" s="221"/>
      <c r="H16" s="221"/>
      <c r="I16" s="219"/>
      <c r="J16" s="219"/>
      <c r="K16" s="219"/>
      <c r="L16" s="679"/>
      <c r="M16" s="679"/>
      <c r="N16" s="220"/>
      <c r="O16" s="218"/>
      <c r="P16" s="221"/>
      <c r="Q16" s="221"/>
      <c r="R16" s="221"/>
      <c r="S16" s="221"/>
      <c r="T16" s="219"/>
      <c r="U16" s="219"/>
      <c r="V16" s="219"/>
      <c r="W16" s="219"/>
      <c r="X16" s="219"/>
      <c r="Y16" s="219"/>
      <c r="Z16" s="221"/>
      <c r="AA16" s="219"/>
      <c r="AB16" s="219"/>
      <c r="AC16" s="219"/>
      <c r="AD16" s="219"/>
      <c r="AE16" s="219"/>
      <c r="AF16" s="219"/>
      <c r="AG16" s="219"/>
      <c r="AH16" s="219"/>
      <c r="AI16" s="219"/>
      <c r="AJ16" s="220"/>
      <c r="AK16" s="221"/>
      <c r="AL16" s="221"/>
      <c r="AM16" s="221"/>
      <c r="AN16" s="221"/>
      <c r="AO16" s="221"/>
      <c r="AP16" s="221"/>
      <c r="AQ16" s="219"/>
      <c r="AR16" s="220">
        <f t="shared" si="3"/>
        <v>0</v>
      </c>
      <c r="AS16" s="433"/>
      <c r="AT16" s="426">
        <f t="shared" si="15"/>
        <v>0</v>
      </c>
      <c r="AU16" s="426">
        <f t="shared" si="15"/>
        <v>0</v>
      </c>
      <c r="AV16" s="426">
        <f t="shared" si="15"/>
        <v>0</v>
      </c>
      <c r="AW16" s="426">
        <f t="shared" si="15"/>
        <v>0</v>
      </c>
      <c r="AX16" s="504">
        <f t="shared" si="12"/>
        <v>0</v>
      </c>
      <c r="AY16" s="156"/>
      <c r="AZ16" s="451">
        <f t="shared" si="5"/>
        <v>0</v>
      </c>
      <c r="BA16" s="445">
        <f t="shared" si="6"/>
        <v>0</v>
      </c>
      <c r="BB16" s="445">
        <f t="shared" si="7"/>
        <v>0</v>
      </c>
      <c r="BC16" s="445">
        <f t="shared" si="8"/>
        <v>0</v>
      </c>
      <c r="BD16" s="452">
        <f t="shared" si="13"/>
        <v>0</v>
      </c>
      <c r="BE16" s="17"/>
      <c r="BF16" s="450">
        <f t="shared" si="9"/>
        <v>0</v>
      </c>
      <c r="BG16" s="444">
        <f t="shared" si="10"/>
        <v>0</v>
      </c>
      <c r="BH16" s="444"/>
      <c r="BI16" s="444"/>
      <c r="BJ16" s="444">
        <f t="shared" si="11"/>
        <v>0</v>
      </c>
      <c r="BK16" s="595">
        <f t="shared" si="14"/>
        <v>0</v>
      </c>
    </row>
    <row r="17" spans="1:63" ht="28.9" x14ac:dyDescent="0.3">
      <c r="A17" s="160"/>
      <c r="B17" s="161"/>
      <c r="C17" s="162">
        <v>1108</v>
      </c>
      <c r="D17" s="222" t="s">
        <v>105</v>
      </c>
      <c r="E17" s="218"/>
      <c r="F17" s="221"/>
      <c r="G17" s="221"/>
      <c r="H17" s="221"/>
      <c r="I17" s="219"/>
      <c r="J17" s="219"/>
      <c r="K17" s="219"/>
      <c r="L17" s="679"/>
      <c r="M17" s="679"/>
      <c r="N17" s="220"/>
      <c r="O17" s="218"/>
      <c r="P17" s="221"/>
      <c r="Q17" s="221"/>
      <c r="R17" s="221"/>
      <c r="S17" s="221"/>
      <c r="T17" s="219"/>
      <c r="U17" s="219"/>
      <c r="V17" s="219"/>
      <c r="W17" s="219"/>
      <c r="X17" s="219"/>
      <c r="Y17" s="219"/>
      <c r="Z17" s="221"/>
      <c r="AA17" s="219"/>
      <c r="AB17" s="219"/>
      <c r="AC17" s="219"/>
      <c r="AD17" s="219"/>
      <c r="AE17" s="219"/>
      <c r="AF17" s="219"/>
      <c r="AG17" s="219"/>
      <c r="AH17" s="219"/>
      <c r="AI17" s="219"/>
      <c r="AJ17" s="220"/>
      <c r="AK17" s="221"/>
      <c r="AL17" s="221"/>
      <c r="AM17" s="221"/>
      <c r="AN17" s="221"/>
      <c r="AO17" s="221"/>
      <c r="AP17" s="221"/>
      <c r="AQ17" s="219"/>
      <c r="AR17" s="220">
        <f t="shared" si="3"/>
        <v>0</v>
      </c>
      <c r="AS17" s="433"/>
      <c r="AT17" s="426">
        <f t="shared" si="15"/>
        <v>0</v>
      </c>
      <c r="AU17" s="426">
        <f t="shared" si="15"/>
        <v>0</v>
      </c>
      <c r="AV17" s="426">
        <f t="shared" si="15"/>
        <v>0</v>
      </c>
      <c r="AW17" s="426">
        <f t="shared" si="15"/>
        <v>0</v>
      </c>
      <c r="AX17" s="504">
        <f t="shared" si="12"/>
        <v>0</v>
      </c>
      <c r="AY17" s="156"/>
      <c r="AZ17" s="451">
        <f t="shared" si="5"/>
        <v>0</v>
      </c>
      <c r="BA17" s="445">
        <f t="shared" si="6"/>
        <v>0</v>
      </c>
      <c r="BB17" s="445">
        <f t="shared" si="7"/>
        <v>0</v>
      </c>
      <c r="BC17" s="445">
        <f t="shared" si="8"/>
        <v>0</v>
      </c>
      <c r="BD17" s="452">
        <f t="shared" si="13"/>
        <v>0</v>
      </c>
      <c r="BE17" s="17"/>
      <c r="BF17" s="450">
        <f t="shared" si="9"/>
        <v>0</v>
      </c>
      <c r="BG17" s="444">
        <f t="shared" si="10"/>
        <v>0</v>
      </c>
      <c r="BH17" s="444"/>
      <c r="BI17" s="444"/>
      <c r="BJ17" s="444">
        <f t="shared" si="11"/>
        <v>0</v>
      </c>
      <c r="BK17" s="595">
        <f t="shared" si="14"/>
        <v>0</v>
      </c>
    </row>
    <row r="18" spans="1:63" ht="14.45" x14ac:dyDescent="0.3">
      <c r="A18" s="160"/>
      <c r="B18" s="161"/>
      <c r="C18" s="161"/>
      <c r="D18" s="163"/>
      <c r="E18" s="164"/>
      <c r="F18" s="167"/>
      <c r="G18" s="167"/>
      <c r="H18" s="167"/>
      <c r="I18" s="165"/>
      <c r="J18" s="165"/>
      <c r="K18" s="165"/>
      <c r="L18" s="680"/>
      <c r="M18" s="680"/>
      <c r="N18" s="166"/>
      <c r="O18" s="164"/>
      <c r="P18" s="167"/>
      <c r="Q18" s="167"/>
      <c r="R18" s="167"/>
      <c r="S18" s="167"/>
      <c r="T18" s="165"/>
      <c r="U18" s="165"/>
      <c r="V18" s="165"/>
      <c r="W18" s="165"/>
      <c r="X18" s="165"/>
      <c r="Y18" s="165"/>
      <c r="Z18" s="167"/>
      <c r="AA18" s="165"/>
      <c r="AB18" s="165"/>
      <c r="AC18" s="165"/>
      <c r="AD18" s="165"/>
      <c r="AE18" s="165"/>
      <c r="AF18" s="165"/>
      <c r="AG18" s="165"/>
      <c r="AH18" s="165"/>
      <c r="AI18" s="165"/>
      <c r="AJ18" s="166"/>
      <c r="AK18" s="167"/>
      <c r="AL18" s="167"/>
      <c r="AM18" s="167"/>
      <c r="AN18" s="167"/>
      <c r="AO18" s="167"/>
      <c r="AP18" s="167"/>
      <c r="AQ18" s="165"/>
      <c r="AR18" s="436"/>
      <c r="AS18" s="434"/>
      <c r="AT18" s="425"/>
      <c r="AU18" s="135"/>
      <c r="AV18" s="135"/>
      <c r="AW18" s="135"/>
      <c r="AX18" s="503"/>
      <c r="AY18" s="156"/>
      <c r="AZ18" s="450"/>
      <c r="BA18" s="444"/>
      <c r="BB18" s="444"/>
      <c r="BC18" s="444"/>
      <c r="BD18" s="458"/>
      <c r="BE18" s="17"/>
      <c r="BF18" s="159"/>
      <c r="BG18" s="168"/>
      <c r="BH18" s="383"/>
      <c r="BI18" s="383"/>
      <c r="BJ18" s="383"/>
      <c r="BK18" s="593"/>
    </row>
    <row r="19" spans="1:63" ht="14.45" x14ac:dyDescent="0.3">
      <c r="A19" s="159"/>
      <c r="B19" s="168"/>
      <c r="C19" s="207">
        <v>1199</v>
      </c>
      <c r="D19" s="208" t="s">
        <v>106</v>
      </c>
      <c r="E19" s="223">
        <f>SUM(E10:E17)</f>
        <v>171.52970454917266</v>
      </c>
      <c r="F19" s="223">
        <f t="shared" ref="F19:H19" si="16">SUM(F10:F17)</f>
        <v>900.06273999148425</v>
      </c>
      <c r="G19" s="223">
        <f t="shared" si="16"/>
        <v>630.70491878228222</v>
      </c>
      <c r="H19" s="223">
        <f t="shared" si="16"/>
        <v>871.41937250093508</v>
      </c>
      <c r="I19" s="224">
        <f t="shared" ref="I19:AQ19" si="17">SUM(I10:I17)</f>
        <v>273.76449313082475</v>
      </c>
      <c r="J19" s="224">
        <f t="shared" si="17"/>
        <v>1183.1914109557574</v>
      </c>
      <c r="K19" s="224">
        <f t="shared" si="17"/>
        <v>1358.3566198402691</v>
      </c>
      <c r="L19" s="224">
        <f t="shared" si="17"/>
        <v>609.22239316437049</v>
      </c>
      <c r="M19" s="224">
        <f t="shared" si="17"/>
        <v>334.35623205313999</v>
      </c>
      <c r="N19" s="225">
        <f t="shared" si="17"/>
        <v>6389.7422710485052</v>
      </c>
      <c r="O19" s="223">
        <f t="shared" si="17"/>
        <v>961.13240550554588</v>
      </c>
      <c r="P19" s="223">
        <f t="shared" si="17"/>
        <v>6395.2302044421822</v>
      </c>
      <c r="Q19" s="223">
        <f t="shared" si="17"/>
        <v>2556.4631858687048</v>
      </c>
      <c r="R19" s="223">
        <f t="shared" si="17"/>
        <v>3787.7394560757552</v>
      </c>
      <c r="S19" s="223">
        <f t="shared" si="17"/>
        <v>8804.0985639605915</v>
      </c>
      <c r="T19" s="224">
        <f t="shared" si="17"/>
        <v>1339.0194922631772</v>
      </c>
      <c r="U19" s="224">
        <f t="shared" si="17"/>
        <v>4965.8554184279064</v>
      </c>
      <c r="V19" s="224">
        <f t="shared" si="17"/>
        <v>4163.1841303009851</v>
      </c>
      <c r="W19" s="224">
        <f t="shared" si="17"/>
        <v>4743.0766615878338</v>
      </c>
      <c r="X19" s="224">
        <f t="shared" si="17"/>
        <v>771.28081552269168</v>
      </c>
      <c r="Y19" s="224">
        <f t="shared" si="17"/>
        <v>9383.2925978597177</v>
      </c>
      <c r="Z19" s="226">
        <f t="shared" ref="Z19:AP19" si="18">SUM(Z10:Z17)</f>
        <v>3228.4146739017056</v>
      </c>
      <c r="AA19" s="224">
        <f t="shared" si="18"/>
        <v>6717.8225894388561</v>
      </c>
      <c r="AB19" s="224">
        <f t="shared" si="18"/>
        <v>4422.657664235383</v>
      </c>
      <c r="AC19" s="224">
        <f t="shared" si="18"/>
        <v>401.08587466627154</v>
      </c>
      <c r="AD19" s="224">
        <f t="shared" si="18"/>
        <v>1276.8118088317497</v>
      </c>
      <c r="AE19" s="224">
        <f t="shared" si="18"/>
        <v>3375.0004561087271</v>
      </c>
      <c r="AF19" s="224">
        <f t="shared" si="18"/>
        <v>6908.8283056480059</v>
      </c>
      <c r="AG19" s="224">
        <f t="shared" si="18"/>
        <v>2163.9040202271849</v>
      </c>
      <c r="AH19" s="224">
        <f t="shared" si="18"/>
        <v>1145.119769201912</v>
      </c>
      <c r="AI19" s="224">
        <f t="shared" si="18"/>
        <v>401.08587466627154</v>
      </c>
      <c r="AJ19" s="225">
        <f t="shared" si="18"/>
        <v>1631.1261059310752</v>
      </c>
      <c r="AK19" s="226">
        <f t="shared" si="18"/>
        <v>500</v>
      </c>
      <c r="AL19" s="226">
        <f t="shared" si="18"/>
        <v>500</v>
      </c>
      <c r="AM19" s="226">
        <f t="shared" si="18"/>
        <v>293.33876553269505</v>
      </c>
      <c r="AN19" s="226">
        <f t="shared" si="18"/>
        <v>3820.8157807816542</v>
      </c>
      <c r="AO19" s="226">
        <f t="shared" si="18"/>
        <v>1650</v>
      </c>
      <c r="AP19" s="226">
        <f t="shared" si="18"/>
        <v>7022.3656258184701</v>
      </c>
      <c r="AQ19" s="224">
        <f t="shared" si="17"/>
        <v>500</v>
      </c>
      <c r="AR19" s="225">
        <f>SUM(AR10:AR17)</f>
        <v>106551.10040282179</v>
      </c>
      <c r="AS19" s="432"/>
      <c r="AT19" s="427">
        <f>SUM(AT10:AT17)</f>
        <v>26637.775100705447</v>
      </c>
      <c r="AU19" s="427">
        <f t="shared" ref="AU19:AV19" si="19">SUM(AU10:AU17)</f>
        <v>26637.775100705447</v>
      </c>
      <c r="AV19" s="427">
        <f t="shared" si="19"/>
        <v>26637.775100705447</v>
      </c>
      <c r="AW19" s="227">
        <f t="shared" ref="AW19" si="20">SUM(AW10:AW17)</f>
        <v>26637.775100705447</v>
      </c>
      <c r="AX19" s="505">
        <f>SUM(AX10:AX17)</f>
        <v>106551.10040282179</v>
      </c>
      <c r="AY19" s="156"/>
      <c r="AZ19" s="460">
        <f>SUM(E19:N19)</f>
        <v>12722.350156016741</v>
      </c>
      <c r="BA19" s="461">
        <f>SUM(O19:Y19)</f>
        <v>47870.372931815087</v>
      </c>
      <c r="BB19" s="461">
        <f>SUM(Z19:AJ19)</f>
        <v>31671.857142857141</v>
      </c>
      <c r="BC19" s="461">
        <f>SUM(AK19:AQ19)</f>
        <v>14286.520172132819</v>
      </c>
      <c r="BD19" s="462">
        <f>SUM(AZ19:BC19)</f>
        <v>106551.10040282179</v>
      </c>
      <c r="BE19" s="17"/>
      <c r="BF19" s="460">
        <f>SUM(E19:N19)</f>
        <v>12722.350156016741</v>
      </c>
      <c r="BG19" s="461">
        <f>SUM(Z19:AJ19)</f>
        <v>31671.857142857141</v>
      </c>
      <c r="BH19" s="461"/>
      <c r="BI19" s="461"/>
      <c r="BJ19" s="461">
        <f>SUM(O19:Y19)</f>
        <v>47870.372931815087</v>
      </c>
      <c r="BK19" s="594">
        <f>SUM(BF19:BJ19)</f>
        <v>92264.580230688967</v>
      </c>
    </row>
    <row r="20" spans="1:63" ht="14.45" x14ac:dyDescent="0.3">
      <c r="A20" s="169"/>
      <c r="B20" s="170"/>
      <c r="C20" s="170"/>
      <c r="D20" s="170"/>
      <c r="E20" s="171"/>
      <c r="F20" s="172"/>
      <c r="G20" s="172"/>
      <c r="H20" s="172"/>
      <c r="I20" s="172"/>
      <c r="J20" s="172"/>
      <c r="K20" s="172"/>
      <c r="L20" s="172"/>
      <c r="M20" s="172"/>
      <c r="N20" s="173"/>
      <c r="O20" s="171"/>
      <c r="P20" s="172"/>
      <c r="Q20" s="172"/>
      <c r="R20" s="172"/>
      <c r="S20" s="172"/>
      <c r="T20" s="172"/>
      <c r="U20" s="172"/>
      <c r="V20" s="172"/>
      <c r="W20" s="172"/>
      <c r="X20" s="570"/>
      <c r="Y20" s="172"/>
      <c r="Z20" s="172"/>
      <c r="AA20" s="172"/>
      <c r="AB20" s="172"/>
      <c r="AC20" s="172"/>
      <c r="AD20" s="172"/>
      <c r="AE20" s="172"/>
      <c r="AF20" s="172"/>
      <c r="AG20" s="172"/>
      <c r="AH20" s="172"/>
      <c r="AI20" s="172"/>
      <c r="AJ20" s="173"/>
      <c r="AK20" s="172"/>
      <c r="AL20" s="172"/>
      <c r="AM20" s="172"/>
      <c r="AN20" s="172"/>
      <c r="AO20" s="172"/>
      <c r="AP20" s="172"/>
      <c r="AQ20" s="172"/>
      <c r="AR20" s="173"/>
      <c r="AS20" s="156"/>
      <c r="AT20" s="428"/>
      <c r="AU20" s="422"/>
      <c r="AV20" s="422"/>
      <c r="AW20" s="422"/>
      <c r="AX20" s="506"/>
      <c r="AY20" s="156"/>
      <c r="AZ20" s="450"/>
      <c r="BA20" s="444"/>
      <c r="BB20" s="444"/>
      <c r="BC20" s="444"/>
      <c r="BD20" s="458"/>
      <c r="BE20" s="17"/>
      <c r="BF20" s="159"/>
      <c r="BG20" s="168"/>
      <c r="BH20" s="383"/>
      <c r="BI20" s="383"/>
      <c r="BJ20" s="383"/>
      <c r="BK20" s="593"/>
    </row>
    <row r="21" spans="1:63" ht="14.45" x14ac:dyDescent="0.3">
      <c r="A21" s="174"/>
      <c r="B21" s="229">
        <v>1200</v>
      </c>
      <c r="C21" s="229" t="s">
        <v>107</v>
      </c>
      <c r="D21" s="230"/>
      <c r="E21" s="231"/>
      <c r="F21" s="234"/>
      <c r="G21" s="234"/>
      <c r="H21" s="234"/>
      <c r="I21" s="232"/>
      <c r="J21" s="232"/>
      <c r="K21" s="232"/>
      <c r="L21" s="681"/>
      <c r="M21" s="681"/>
      <c r="N21" s="233"/>
      <c r="O21" s="231"/>
      <c r="P21" s="234"/>
      <c r="Q21" s="234"/>
      <c r="R21" s="234"/>
      <c r="S21" s="234"/>
      <c r="T21" s="232"/>
      <c r="U21" s="232"/>
      <c r="V21" s="232"/>
      <c r="W21" s="232"/>
      <c r="X21" s="232"/>
      <c r="Y21" s="232"/>
      <c r="Z21" s="234"/>
      <c r="AA21" s="232"/>
      <c r="AB21" s="232"/>
      <c r="AC21" s="232"/>
      <c r="AD21" s="232"/>
      <c r="AE21" s="232"/>
      <c r="AF21" s="232"/>
      <c r="AG21" s="232"/>
      <c r="AH21" s="232"/>
      <c r="AI21" s="232"/>
      <c r="AJ21" s="233"/>
      <c r="AK21" s="234"/>
      <c r="AL21" s="234"/>
      <c r="AM21" s="234"/>
      <c r="AN21" s="234"/>
      <c r="AO21" s="234"/>
      <c r="AP21" s="234"/>
      <c r="AQ21" s="232"/>
      <c r="AR21" s="233"/>
      <c r="AS21" s="288"/>
      <c r="AT21" s="391"/>
      <c r="AU21" s="235"/>
      <c r="AV21" s="235"/>
      <c r="AW21" s="235"/>
      <c r="AX21" s="507"/>
      <c r="AY21" s="199"/>
      <c r="AZ21" s="453"/>
      <c r="BA21" s="446"/>
      <c r="BB21" s="446"/>
      <c r="BC21" s="446"/>
      <c r="BD21" s="459"/>
      <c r="BE21" s="175"/>
      <c r="BF21" s="174"/>
      <c r="BG21" s="168"/>
      <c r="BH21" s="383"/>
      <c r="BI21" s="383"/>
      <c r="BJ21" s="383"/>
      <c r="BK21" s="593"/>
    </row>
    <row r="22" spans="1:63" ht="28.9" x14ac:dyDescent="0.3">
      <c r="A22" s="174"/>
      <c r="B22" s="176"/>
      <c r="C22" s="212">
        <v>1201</v>
      </c>
      <c r="D22" s="237" t="s">
        <v>108</v>
      </c>
      <c r="E22" s="238">
        <v>0</v>
      </c>
      <c r="F22" s="238">
        <v>1101.6679804057333</v>
      </c>
      <c r="G22" s="238">
        <v>0</v>
      </c>
      <c r="H22" s="238">
        <v>1101.6679804057333</v>
      </c>
      <c r="I22" s="239">
        <v>1101.6679804057333</v>
      </c>
      <c r="J22" s="239">
        <v>550.83399020286663</v>
      </c>
      <c r="K22" s="239">
        <v>0</v>
      </c>
      <c r="L22" s="682">
        <v>1762.668768649173</v>
      </c>
      <c r="M22" s="682">
        <v>0</v>
      </c>
      <c r="N22" s="240">
        <v>6007.0775344096628</v>
      </c>
      <c r="O22" s="238">
        <v>1676.3937305329291</v>
      </c>
      <c r="P22" s="239">
        <v>3492.4869386102687</v>
      </c>
      <c r="Q22" s="239">
        <v>1816.0932080773398</v>
      </c>
      <c r="R22" s="239">
        <v>2374.8911182549828</v>
      </c>
      <c r="S22" s="239">
        <v>6007.0775344096628</v>
      </c>
      <c r="T22" s="239">
        <v>558.79791017764308</v>
      </c>
      <c r="U22" s="239">
        <v>3492.4869386102687</v>
      </c>
      <c r="V22" s="239">
        <v>3352.7874610658582</v>
      </c>
      <c r="W22" s="239">
        <v>838.19686526646456</v>
      </c>
      <c r="X22" s="239">
        <v>186.26597005921434</v>
      </c>
      <c r="Y22" s="239">
        <v>5634.545594291234</v>
      </c>
      <c r="Z22" s="239">
        <v>1741.9581961618744</v>
      </c>
      <c r="AA22" s="239">
        <v>3788.7590766520766</v>
      </c>
      <c r="AB22" s="239">
        <v>783.88118827284347</v>
      </c>
      <c r="AC22" s="239">
        <v>522.58745884856228</v>
      </c>
      <c r="AD22" s="239">
        <v>0</v>
      </c>
      <c r="AE22" s="239">
        <v>2612.9372942428113</v>
      </c>
      <c r="AF22" s="239">
        <v>5095.2277237734825</v>
      </c>
      <c r="AG22" s="239">
        <v>522.58745884856228</v>
      </c>
      <c r="AH22" s="239">
        <v>0</v>
      </c>
      <c r="AI22" s="239">
        <v>522.58745884856228</v>
      </c>
      <c r="AJ22" s="240">
        <v>0</v>
      </c>
      <c r="AK22" s="239">
        <v>0</v>
      </c>
      <c r="AL22" s="239">
        <v>0</v>
      </c>
      <c r="AM22" s="239">
        <v>0</v>
      </c>
      <c r="AN22" s="239">
        <v>1164.0427203678373</v>
      </c>
      <c r="AO22" s="239">
        <v>5000</v>
      </c>
      <c r="AP22" s="239">
        <v>5005.5874050578004</v>
      </c>
      <c r="AQ22" s="239">
        <v>6000</v>
      </c>
      <c r="AR22" s="281">
        <f t="shared" ref="AR22:AR30" si="21">SUM(E22:AQ22)</f>
        <v>73815.763484909156</v>
      </c>
      <c r="AS22" s="398"/>
      <c r="AT22" s="390">
        <f>$AR22/4</f>
        <v>18453.940871227289</v>
      </c>
      <c r="AU22" s="390">
        <f t="shared" ref="AU22:AW22" si="22">$AR22/4</f>
        <v>18453.940871227289</v>
      </c>
      <c r="AV22" s="390">
        <f t="shared" si="22"/>
        <v>18453.940871227289</v>
      </c>
      <c r="AW22" s="390">
        <f t="shared" si="22"/>
        <v>18453.940871227289</v>
      </c>
      <c r="AX22" s="508">
        <f t="shared" ref="AX22:AX30" si="23">SUM(AT22:AW22)</f>
        <v>73815.763484909156</v>
      </c>
      <c r="AY22" s="199"/>
      <c r="AZ22" s="453">
        <f t="shared" ref="AZ22:AZ30" si="24">SUM(E22:N22)</f>
        <v>11625.584234478902</v>
      </c>
      <c r="BA22" s="446">
        <f t="shared" ref="BA22:BA30" si="25">SUM(O22:Y22)</f>
        <v>29430.023269355868</v>
      </c>
      <c r="BB22" s="446">
        <f t="shared" ref="BB22:BB30" si="26">SUM(Z22:AJ22)</f>
        <v>15590.525855648775</v>
      </c>
      <c r="BC22" s="446">
        <f t="shared" ref="BC22:BC30" si="27">SUM(AK22:AQ22)</f>
        <v>17169.63012542564</v>
      </c>
      <c r="BD22" s="459">
        <f t="shared" ref="BD22:BD30" si="28">SUM(AZ22:BC22)</f>
        <v>73815.763484909185</v>
      </c>
      <c r="BE22" s="175"/>
      <c r="BF22" s="450">
        <f t="shared" ref="BF22:BF30" si="29">SUM(E22:N22)</f>
        <v>11625.584234478902</v>
      </c>
      <c r="BG22" s="444">
        <f t="shared" ref="BG22:BG30" si="30">SUM(Z22:AJ22)</f>
        <v>15590.525855648775</v>
      </c>
      <c r="BH22" s="444"/>
      <c r="BI22" s="444"/>
      <c r="BJ22" s="444">
        <f t="shared" ref="BJ22:BJ30" si="31">SUM(O22:Y22)</f>
        <v>29430.023269355868</v>
      </c>
      <c r="BK22" s="595">
        <f t="shared" ref="BK22:BK30" si="32">SUM(BF22:BJ22)</f>
        <v>56646.133359483545</v>
      </c>
    </row>
    <row r="23" spans="1:63" ht="28.9" x14ac:dyDescent="0.3">
      <c r="A23" s="174"/>
      <c r="B23" s="176"/>
      <c r="C23" s="212">
        <v>1202</v>
      </c>
      <c r="D23" s="237" t="s">
        <v>109</v>
      </c>
      <c r="E23" s="238">
        <v>0</v>
      </c>
      <c r="F23" s="239">
        <v>2423.6695568926129</v>
      </c>
      <c r="G23" s="239">
        <v>1762.668768649173</v>
      </c>
      <c r="H23" s="239">
        <v>220.33359608114662</v>
      </c>
      <c r="I23" s="239">
        <v>661.00078824343996</v>
      </c>
      <c r="J23" s="239">
        <v>7932.0094589212786</v>
      </c>
      <c r="K23" s="239">
        <v>2644.0031529737598</v>
      </c>
      <c r="L23" s="682">
        <v>440.66719216229325</v>
      </c>
      <c r="M23" s="682">
        <v>0</v>
      </c>
      <c r="N23" s="240">
        <v>13131.750889174611</v>
      </c>
      <c r="O23" s="238">
        <v>1676.3937305329291</v>
      </c>
      <c r="P23" s="239">
        <v>9220.1655179311092</v>
      </c>
      <c r="Q23" s="239">
        <v>4190.9843263323228</v>
      </c>
      <c r="R23" s="239">
        <v>5867.3780568652519</v>
      </c>
      <c r="S23" s="239">
        <v>15087.543574796362</v>
      </c>
      <c r="T23" s="239">
        <v>2235.1916407105723</v>
      </c>
      <c r="U23" s="239">
        <v>7264.3728323093592</v>
      </c>
      <c r="V23" s="239">
        <v>20815.222154117204</v>
      </c>
      <c r="W23" s="239">
        <v>10896.559248464038</v>
      </c>
      <c r="X23" s="239">
        <v>6659.0084296169125</v>
      </c>
      <c r="Y23" s="239">
        <v>22584.748869679737</v>
      </c>
      <c r="Z23" s="239">
        <v>7795.2629278243867</v>
      </c>
      <c r="AA23" s="239">
        <v>25737.432348291692</v>
      </c>
      <c r="AB23" s="239">
        <v>10190.455447546965</v>
      </c>
      <c r="AC23" s="239">
        <v>4180.6996707884982</v>
      </c>
      <c r="AD23" s="239">
        <v>4050.0528060763577</v>
      </c>
      <c r="AE23" s="239">
        <v>14371.155118335462</v>
      </c>
      <c r="AF23" s="239">
        <v>11758.217824092651</v>
      </c>
      <c r="AG23" s="239">
        <v>18682.501653836101</v>
      </c>
      <c r="AH23" s="239">
        <v>3135.5247530913739</v>
      </c>
      <c r="AI23" s="239">
        <v>4180.6996707884982</v>
      </c>
      <c r="AJ23" s="240">
        <v>13587.27393006262</v>
      </c>
      <c r="AK23" s="239">
        <v>0</v>
      </c>
      <c r="AL23" s="239">
        <v>0</v>
      </c>
      <c r="AM23" s="239">
        <v>2037.0747606437155</v>
      </c>
      <c r="AN23" s="239">
        <v>25000</v>
      </c>
      <c r="AO23" s="239">
        <v>0</v>
      </c>
      <c r="AP23" s="239">
        <v>13460.6408055176</v>
      </c>
      <c r="AQ23" s="239">
        <v>4000</v>
      </c>
      <c r="AR23" s="281">
        <f t="shared" si="21"/>
        <v>297880.66350135003</v>
      </c>
      <c r="AS23" s="398"/>
      <c r="AT23" s="390">
        <f t="shared" ref="AT23:AW30" si="33">$AR23/4</f>
        <v>74470.165875337509</v>
      </c>
      <c r="AU23" s="390">
        <f t="shared" si="33"/>
        <v>74470.165875337509</v>
      </c>
      <c r="AV23" s="390">
        <f t="shared" si="33"/>
        <v>74470.165875337509</v>
      </c>
      <c r="AW23" s="390">
        <f t="shared" si="33"/>
        <v>74470.165875337509</v>
      </c>
      <c r="AX23" s="508">
        <f t="shared" si="23"/>
        <v>297880.66350135003</v>
      </c>
      <c r="AY23" s="199"/>
      <c r="AZ23" s="453">
        <f t="shared" si="24"/>
        <v>29216.103403098314</v>
      </c>
      <c r="BA23" s="446">
        <f t="shared" si="25"/>
        <v>106497.56838135578</v>
      </c>
      <c r="BB23" s="446">
        <f t="shared" si="26"/>
        <v>117669.27615073463</v>
      </c>
      <c r="BC23" s="446">
        <f t="shared" si="27"/>
        <v>44497.715566161314</v>
      </c>
      <c r="BD23" s="459">
        <f t="shared" si="28"/>
        <v>297880.66350135003</v>
      </c>
      <c r="BE23" s="175"/>
      <c r="BF23" s="450">
        <f t="shared" si="29"/>
        <v>29216.103403098314</v>
      </c>
      <c r="BG23" s="444">
        <f t="shared" si="30"/>
        <v>117669.27615073463</v>
      </c>
      <c r="BH23" s="444"/>
      <c r="BI23" s="444"/>
      <c r="BJ23" s="444">
        <f t="shared" si="31"/>
        <v>106497.56838135578</v>
      </c>
      <c r="BK23" s="595">
        <f t="shared" si="32"/>
        <v>253382.94793518871</v>
      </c>
    </row>
    <row r="24" spans="1:63" ht="14.45" x14ac:dyDescent="0.3">
      <c r="A24" s="174"/>
      <c r="B24" s="176"/>
      <c r="C24" s="212">
        <v>1203</v>
      </c>
      <c r="D24" s="242" t="s">
        <v>110</v>
      </c>
      <c r="E24" s="238">
        <v>1101.6679804057333</v>
      </c>
      <c r="F24" s="239">
        <v>2203.3359608114665</v>
      </c>
      <c r="G24" s="239">
        <v>1101.6679804057333</v>
      </c>
      <c r="H24" s="239">
        <v>661.00078824343996</v>
      </c>
      <c r="I24" s="239">
        <v>550.83399020286663</v>
      </c>
      <c r="J24" s="239">
        <v>0</v>
      </c>
      <c r="K24" s="239">
        <v>0</v>
      </c>
      <c r="L24" s="682">
        <v>440.66719216229325</v>
      </c>
      <c r="M24" s="682">
        <v>1652.5019706085998</v>
      </c>
      <c r="N24" s="240">
        <v>2235.1916407105723</v>
      </c>
      <c r="O24" s="238">
        <v>838.19686526646456</v>
      </c>
      <c r="P24" s="239">
        <v>8056.0032050610198</v>
      </c>
      <c r="Q24" s="239">
        <v>93.13298502960717</v>
      </c>
      <c r="R24" s="239">
        <v>3213.0879835214478</v>
      </c>
      <c r="S24" s="239">
        <v>3399.3539535806617</v>
      </c>
      <c r="T24" s="239">
        <v>1722.9602230477328</v>
      </c>
      <c r="U24" s="239">
        <v>7543.7717873981819</v>
      </c>
      <c r="V24" s="239">
        <v>279.39895508882154</v>
      </c>
      <c r="W24" s="239">
        <v>1396.9947754441075</v>
      </c>
      <c r="X24" s="239">
        <v>93.13298502960717</v>
      </c>
      <c r="Y24" s="239">
        <v>5401.7131317172152</v>
      </c>
      <c r="Z24" s="239">
        <v>2830.6820687630457</v>
      </c>
      <c r="AA24" s="239">
        <v>6662.990100319169</v>
      </c>
      <c r="AB24" s="239">
        <v>1306.4686471214056</v>
      </c>
      <c r="AC24" s="239">
        <v>261.29372942428114</v>
      </c>
      <c r="AD24" s="239">
        <v>3396.818482515655</v>
      </c>
      <c r="AE24" s="239">
        <v>0</v>
      </c>
      <c r="AF24" s="239">
        <v>1567.7623765456869</v>
      </c>
      <c r="AG24" s="239">
        <v>261.29372942428114</v>
      </c>
      <c r="AH24" s="239">
        <v>3396.818482515655</v>
      </c>
      <c r="AI24" s="239">
        <v>261.29372942428114</v>
      </c>
      <c r="AJ24" s="240">
        <v>0</v>
      </c>
      <c r="AK24" s="239">
        <v>10000</v>
      </c>
      <c r="AL24" s="239">
        <v>5000</v>
      </c>
      <c r="AM24" s="239">
        <v>0</v>
      </c>
      <c r="AN24" s="239">
        <v>582.02136018391866</v>
      </c>
      <c r="AO24" s="239">
        <v>3000</v>
      </c>
      <c r="AP24" s="239">
        <v>5730.3204027587799</v>
      </c>
      <c r="AQ24" s="239">
        <v>0</v>
      </c>
      <c r="AR24" s="281">
        <f t="shared" si="21"/>
        <v>86242.377462731733</v>
      </c>
      <c r="AS24" s="398"/>
      <c r="AT24" s="390">
        <f t="shared" si="33"/>
        <v>21560.594365682933</v>
      </c>
      <c r="AU24" s="390">
        <f t="shared" si="33"/>
        <v>21560.594365682933</v>
      </c>
      <c r="AV24" s="390">
        <f t="shared" si="33"/>
        <v>21560.594365682933</v>
      </c>
      <c r="AW24" s="390">
        <f t="shared" si="33"/>
        <v>21560.594365682933</v>
      </c>
      <c r="AX24" s="508">
        <f t="shared" si="23"/>
        <v>86242.377462731733</v>
      </c>
      <c r="AY24" s="199"/>
      <c r="AZ24" s="453">
        <f t="shared" si="24"/>
        <v>9946.867503550704</v>
      </c>
      <c r="BA24" s="446">
        <f t="shared" si="25"/>
        <v>32037.746850184871</v>
      </c>
      <c r="BB24" s="446">
        <f t="shared" si="26"/>
        <v>19945.421346053459</v>
      </c>
      <c r="BC24" s="446">
        <f t="shared" si="27"/>
        <v>24312.341762942699</v>
      </c>
      <c r="BD24" s="459">
        <f t="shared" si="28"/>
        <v>86242.377462731733</v>
      </c>
      <c r="BE24" s="175"/>
      <c r="BF24" s="450">
        <f t="shared" si="29"/>
        <v>9946.867503550704</v>
      </c>
      <c r="BG24" s="444">
        <f t="shared" si="30"/>
        <v>19945.421346053459</v>
      </c>
      <c r="BH24" s="444"/>
      <c r="BI24" s="444"/>
      <c r="BJ24" s="444">
        <f t="shared" si="31"/>
        <v>32037.746850184871</v>
      </c>
      <c r="BK24" s="595">
        <f t="shared" si="32"/>
        <v>61930.035699789034</v>
      </c>
    </row>
    <row r="25" spans="1:63" ht="28.9" x14ac:dyDescent="0.3">
      <c r="A25" s="174"/>
      <c r="B25" s="176"/>
      <c r="C25" s="212">
        <v>1204</v>
      </c>
      <c r="D25" s="243" t="s">
        <v>111</v>
      </c>
      <c r="E25" s="238">
        <v>0</v>
      </c>
      <c r="F25" s="239">
        <v>1322.0015764868799</v>
      </c>
      <c r="G25" s="239">
        <v>1322.0015764868799</v>
      </c>
      <c r="H25" s="239">
        <v>0</v>
      </c>
      <c r="I25" s="239">
        <v>0</v>
      </c>
      <c r="J25" s="239">
        <v>0</v>
      </c>
      <c r="K25" s="239">
        <v>0</v>
      </c>
      <c r="L25" s="682">
        <v>440.66719216229325</v>
      </c>
      <c r="M25" s="682">
        <v>0</v>
      </c>
      <c r="N25" s="240">
        <v>1983.7325811306328</v>
      </c>
      <c r="O25" s="238">
        <v>1676.3937305329291</v>
      </c>
      <c r="P25" s="239">
        <v>5317.8934451905689</v>
      </c>
      <c r="Q25" s="239">
        <v>288.7122535917822</v>
      </c>
      <c r="R25" s="239">
        <v>1965.1059841247113</v>
      </c>
      <c r="S25" s="239">
        <v>2542.5304913082759</v>
      </c>
      <c r="T25" s="239">
        <v>1676.3937305329291</v>
      </c>
      <c r="U25" s="239">
        <v>5057.1210871076692</v>
      </c>
      <c r="V25" s="239">
        <v>0</v>
      </c>
      <c r="W25" s="239">
        <v>838.19686526646456</v>
      </c>
      <c r="X25" s="239">
        <v>0</v>
      </c>
      <c r="Y25" s="239">
        <v>4218.9242218412046</v>
      </c>
      <c r="Z25" s="239">
        <v>1567.7623765456869</v>
      </c>
      <c r="AA25" s="239">
        <v>4729.4165025794882</v>
      </c>
      <c r="AB25" s="239">
        <v>783.88118827284347</v>
      </c>
      <c r="AC25" s="239">
        <v>0</v>
      </c>
      <c r="AD25" s="239">
        <v>3135.5247530913739</v>
      </c>
      <c r="AE25" s="239">
        <v>0</v>
      </c>
      <c r="AF25" s="239">
        <v>810.01056121527154</v>
      </c>
      <c r="AG25" s="239">
        <v>0</v>
      </c>
      <c r="AH25" s="239">
        <v>3135.5247530913739</v>
      </c>
      <c r="AI25" s="239">
        <v>0</v>
      </c>
      <c r="AJ25" s="240">
        <v>0</v>
      </c>
      <c r="AK25" s="239">
        <v>0</v>
      </c>
      <c r="AL25" s="239">
        <v>0</v>
      </c>
      <c r="AM25" s="239">
        <v>0</v>
      </c>
      <c r="AN25" s="239">
        <v>0</v>
      </c>
      <c r="AO25" s="239">
        <v>0</v>
      </c>
      <c r="AP25" s="239">
        <v>3492.1281611035124</v>
      </c>
      <c r="AQ25" s="239">
        <v>0</v>
      </c>
      <c r="AR25" s="281">
        <f t="shared" si="21"/>
        <v>46303.923031662773</v>
      </c>
      <c r="AS25" s="398"/>
      <c r="AT25" s="390">
        <f t="shared" si="33"/>
        <v>11575.980757915693</v>
      </c>
      <c r="AU25" s="390">
        <f t="shared" si="33"/>
        <v>11575.980757915693</v>
      </c>
      <c r="AV25" s="390">
        <f t="shared" si="33"/>
        <v>11575.980757915693</v>
      </c>
      <c r="AW25" s="390">
        <f t="shared" si="33"/>
        <v>11575.980757915693</v>
      </c>
      <c r="AX25" s="508">
        <f t="shared" si="23"/>
        <v>46303.923031662773</v>
      </c>
      <c r="AY25" s="199"/>
      <c r="AZ25" s="453">
        <f t="shared" si="24"/>
        <v>5068.4029262666863</v>
      </c>
      <c r="BA25" s="446">
        <f t="shared" si="25"/>
        <v>23581.271809496535</v>
      </c>
      <c r="BB25" s="446">
        <f t="shared" si="26"/>
        <v>14162.120134796038</v>
      </c>
      <c r="BC25" s="446">
        <f t="shared" si="27"/>
        <v>3492.1281611035124</v>
      </c>
      <c r="BD25" s="459">
        <f t="shared" si="28"/>
        <v>46303.923031662773</v>
      </c>
      <c r="BE25" s="175"/>
      <c r="BF25" s="450">
        <f t="shared" si="29"/>
        <v>5068.4029262666863</v>
      </c>
      <c r="BG25" s="444">
        <f t="shared" si="30"/>
        <v>14162.120134796038</v>
      </c>
      <c r="BH25" s="444"/>
      <c r="BI25" s="444"/>
      <c r="BJ25" s="444">
        <f t="shared" si="31"/>
        <v>23581.271809496535</v>
      </c>
      <c r="BK25" s="595">
        <f t="shared" si="32"/>
        <v>42811.794870559257</v>
      </c>
    </row>
    <row r="26" spans="1:63" ht="14.45" x14ac:dyDescent="0.3">
      <c r="A26" s="174"/>
      <c r="B26" s="176"/>
      <c r="C26" s="212">
        <v>1205</v>
      </c>
      <c r="D26" s="237" t="s">
        <v>112</v>
      </c>
      <c r="E26" s="238">
        <v>1101.6679804057333</v>
      </c>
      <c r="F26" s="239">
        <v>1762.668768649173</v>
      </c>
      <c r="G26" s="239">
        <v>1101.6679804057333</v>
      </c>
      <c r="H26" s="239">
        <v>661.00078824343996</v>
      </c>
      <c r="I26" s="239">
        <v>440.66719216229325</v>
      </c>
      <c r="J26" s="239">
        <v>0</v>
      </c>
      <c r="K26" s="239">
        <v>0</v>
      </c>
      <c r="L26" s="682">
        <v>440.66719216229325</v>
      </c>
      <c r="M26" s="682">
        <v>0</v>
      </c>
      <c r="N26" s="240">
        <v>2514.5905957993937</v>
      </c>
      <c r="O26" s="238">
        <v>1676.3937305329291</v>
      </c>
      <c r="P26" s="239">
        <v>7171.2398472797522</v>
      </c>
      <c r="Q26" s="239">
        <v>186.26597005921434</v>
      </c>
      <c r="R26" s="239">
        <v>2980.2555209474294</v>
      </c>
      <c r="S26" s="239">
        <v>4051.2848487879119</v>
      </c>
      <c r="T26" s="239">
        <v>1955.7926856217505</v>
      </c>
      <c r="U26" s="239">
        <v>6286.4764894984837</v>
      </c>
      <c r="V26" s="239">
        <v>279.39895508882154</v>
      </c>
      <c r="W26" s="239">
        <v>1676.3937305329291</v>
      </c>
      <c r="X26" s="239">
        <v>0</v>
      </c>
      <c r="Y26" s="239">
        <v>5867.3780568652519</v>
      </c>
      <c r="Z26" s="239">
        <v>1567.7623765456869</v>
      </c>
      <c r="AA26" s="239">
        <v>5225.8745884856226</v>
      </c>
      <c r="AB26" s="239">
        <v>1567.7623765456869</v>
      </c>
      <c r="AC26" s="239">
        <v>0</v>
      </c>
      <c r="AD26" s="239">
        <v>3658.1122119399361</v>
      </c>
      <c r="AE26" s="239">
        <v>261.29372942428114</v>
      </c>
      <c r="AF26" s="239">
        <v>1829.056105969968</v>
      </c>
      <c r="AG26" s="239">
        <v>0</v>
      </c>
      <c r="AH26" s="239">
        <v>3658.1122119399361</v>
      </c>
      <c r="AI26" s="239">
        <v>0</v>
      </c>
      <c r="AJ26" s="240">
        <v>0</v>
      </c>
      <c r="AK26" s="239">
        <v>0</v>
      </c>
      <c r="AL26" s="239">
        <v>0</v>
      </c>
      <c r="AM26" s="239">
        <v>0</v>
      </c>
      <c r="AN26" s="239">
        <v>0</v>
      </c>
      <c r="AO26" s="239">
        <v>5000</v>
      </c>
      <c r="AP26" s="239">
        <v>9312.3417629426986</v>
      </c>
      <c r="AQ26" s="239">
        <v>0</v>
      </c>
      <c r="AR26" s="281">
        <f t="shared" si="21"/>
        <v>72234.12569683636</v>
      </c>
      <c r="AS26" s="398"/>
      <c r="AT26" s="390">
        <f t="shared" si="33"/>
        <v>18058.53142420909</v>
      </c>
      <c r="AU26" s="390">
        <f t="shared" si="33"/>
        <v>18058.53142420909</v>
      </c>
      <c r="AV26" s="390">
        <f t="shared" si="33"/>
        <v>18058.53142420909</v>
      </c>
      <c r="AW26" s="390">
        <f t="shared" si="33"/>
        <v>18058.53142420909</v>
      </c>
      <c r="AX26" s="508">
        <f t="shared" si="23"/>
        <v>72234.12569683636</v>
      </c>
      <c r="AY26" s="199"/>
      <c r="AZ26" s="453">
        <f t="shared" si="24"/>
        <v>8022.9304978280588</v>
      </c>
      <c r="BA26" s="446">
        <f t="shared" si="25"/>
        <v>32130.879835214473</v>
      </c>
      <c r="BB26" s="446">
        <f t="shared" si="26"/>
        <v>17767.973600851117</v>
      </c>
      <c r="BC26" s="446">
        <f t="shared" si="27"/>
        <v>14312.341762942699</v>
      </c>
      <c r="BD26" s="459">
        <f t="shared" si="28"/>
        <v>72234.125696836345</v>
      </c>
      <c r="BE26" s="175"/>
      <c r="BF26" s="450">
        <f t="shared" si="29"/>
        <v>8022.9304978280588</v>
      </c>
      <c r="BG26" s="444">
        <f t="shared" si="30"/>
        <v>17767.973600851117</v>
      </c>
      <c r="BH26" s="444"/>
      <c r="BI26" s="444"/>
      <c r="BJ26" s="444">
        <f t="shared" si="31"/>
        <v>32130.879835214473</v>
      </c>
      <c r="BK26" s="595">
        <f t="shared" si="32"/>
        <v>57921.783933893646</v>
      </c>
    </row>
    <row r="27" spans="1:63" ht="14.45" x14ac:dyDescent="0.3">
      <c r="A27" s="174"/>
      <c r="B27" s="176"/>
      <c r="C27" s="212">
        <v>1206</v>
      </c>
      <c r="D27" s="237" t="s">
        <v>186</v>
      </c>
      <c r="E27" s="238">
        <v>0</v>
      </c>
      <c r="F27" s="239">
        <v>661.00078824343996</v>
      </c>
      <c r="G27" s="239">
        <v>661.00078824343996</v>
      </c>
      <c r="H27" s="239">
        <v>661.00078824343996</v>
      </c>
      <c r="I27" s="239">
        <v>0</v>
      </c>
      <c r="J27" s="239">
        <v>0</v>
      </c>
      <c r="K27" s="239">
        <v>0</v>
      </c>
      <c r="L27" s="682">
        <v>440.66719216229325</v>
      </c>
      <c r="M27" s="682">
        <v>0</v>
      </c>
      <c r="N27" s="240">
        <v>4749.7822365099655</v>
      </c>
      <c r="O27" s="238">
        <v>838.19686526646456</v>
      </c>
      <c r="P27" s="239">
        <v>4516.9497739359476</v>
      </c>
      <c r="Q27" s="239">
        <v>1862.6597005921435</v>
      </c>
      <c r="R27" s="239">
        <v>2281.7581332253758</v>
      </c>
      <c r="S27" s="239">
        <v>5308.5801466876082</v>
      </c>
      <c r="T27" s="239">
        <v>1117.5958203552862</v>
      </c>
      <c r="U27" s="239">
        <v>4051.2848487879119</v>
      </c>
      <c r="V27" s="239">
        <v>2793.989550888215</v>
      </c>
      <c r="W27" s="239">
        <v>1396.9947754441075</v>
      </c>
      <c r="X27" s="239">
        <v>0</v>
      </c>
      <c r="Y27" s="239">
        <v>6705.5749221317164</v>
      </c>
      <c r="Z27" s="239">
        <v>783.88118827284347</v>
      </c>
      <c r="AA27" s="239">
        <v>3135.5247530913739</v>
      </c>
      <c r="AB27" s="239">
        <v>1306.4686471214056</v>
      </c>
      <c r="AC27" s="239">
        <v>0</v>
      </c>
      <c r="AD27" s="239">
        <v>2351.6435648185302</v>
      </c>
      <c r="AE27" s="239">
        <v>2612.9372942428113</v>
      </c>
      <c r="AF27" s="239">
        <v>3919.4059413642171</v>
      </c>
      <c r="AG27" s="239">
        <v>0</v>
      </c>
      <c r="AH27" s="239">
        <v>2351.6435648185302</v>
      </c>
      <c r="AI27" s="239">
        <v>0</v>
      </c>
      <c r="AJ27" s="240">
        <v>0</v>
      </c>
      <c r="AK27" s="239">
        <v>0</v>
      </c>
      <c r="AL27" s="239">
        <v>0</v>
      </c>
      <c r="AM27" s="239">
        <v>0</v>
      </c>
      <c r="AN27" s="239">
        <v>0</v>
      </c>
      <c r="AO27" s="239">
        <v>0</v>
      </c>
      <c r="AP27" s="239">
        <v>3783.1388411954717</v>
      </c>
      <c r="AQ27" s="239">
        <v>0</v>
      </c>
      <c r="AR27" s="281">
        <f t="shared" si="21"/>
        <v>58291.680125642531</v>
      </c>
      <c r="AS27" s="398"/>
      <c r="AT27" s="390">
        <f t="shared" si="33"/>
        <v>14572.920031410633</v>
      </c>
      <c r="AU27" s="390">
        <f t="shared" si="33"/>
        <v>14572.920031410633</v>
      </c>
      <c r="AV27" s="390">
        <f t="shared" si="33"/>
        <v>14572.920031410633</v>
      </c>
      <c r="AW27" s="390">
        <f t="shared" si="33"/>
        <v>14572.920031410633</v>
      </c>
      <c r="AX27" s="508">
        <f t="shared" ref="AX27" si="34">SUM(AT27:AW27)</f>
        <v>58291.680125642531</v>
      </c>
      <c r="AY27" s="199"/>
      <c r="AZ27" s="453">
        <f t="shared" si="24"/>
        <v>7173.4517934025789</v>
      </c>
      <c r="BA27" s="446">
        <f t="shared" si="25"/>
        <v>30873.584537314775</v>
      </c>
      <c r="BB27" s="446">
        <f t="shared" si="26"/>
        <v>16461.504953729709</v>
      </c>
      <c r="BC27" s="446">
        <f t="shared" si="27"/>
        <v>3783.1388411954717</v>
      </c>
      <c r="BD27" s="459">
        <f t="shared" si="28"/>
        <v>58291.680125642531</v>
      </c>
      <c r="BE27" s="175"/>
      <c r="BF27" s="450">
        <f t="shared" si="29"/>
        <v>7173.4517934025789</v>
      </c>
      <c r="BG27" s="444">
        <f t="shared" si="30"/>
        <v>16461.504953729709</v>
      </c>
      <c r="BH27" s="444"/>
      <c r="BI27" s="444"/>
      <c r="BJ27" s="444">
        <f t="shared" si="31"/>
        <v>30873.584537314775</v>
      </c>
      <c r="BK27" s="595">
        <f t="shared" si="32"/>
        <v>54508.541284447063</v>
      </c>
    </row>
    <row r="28" spans="1:63" ht="14.45" x14ac:dyDescent="0.3">
      <c r="A28" s="174"/>
      <c r="B28" s="176"/>
      <c r="C28" s="212">
        <v>1207</v>
      </c>
      <c r="D28" s="237" t="s">
        <v>113</v>
      </c>
      <c r="E28" s="238">
        <v>0</v>
      </c>
      <c r="F28" s="239">
        <v>661.00078824343996</v>
      </c>
      <c r="G28" s="239">
        <v>661.00078824343996</v>
      </c>
      <c r="H28" s="239">
        <v>661.00078824343996</v>
      </c>
      <c r="I28" s="239">
        <v>517.78395079069458</v>
      </c>
      <c r="J28" s="239">
        <v>0</v>
      </c>
      <c r="K28" s="239">
        <v>0</v>
      </c>
      <c r="L28" s="682">
        <v>969.46782275704516</v>
      </c>
      <c r="M28" s="682">
        <v>550.83399020286663</v>
      </c>
      <c r="N28" s="240">
        <v>0</v>
      </c>
      <c r="O28" s="238">
        <v>838.19686526646456</v>
      </c>
      <c r="P28" s="239">
        <v>5378.4298854598137</v>
      </c>
      <c r="Q28" s="239">
        <v>0</v>
      </c>
      <c r="R28" s="239">
        <v>1792.8099618199381</v>
      </c>
      <c r="S28" s="239">
        <v>1792.8099618199381</v>
      </c>
      <c r="T28" s="239">
        <v>1792.8099618199381</v>
      </c>
      <c r="U28" s="239">
        <v>5378.4298854598137</v>
      </c>
      <c r="V28" s="239">
        <v>0</v>
      </c>
      <c r="W28" s="239">
        <v>0</v>
      </c>
      <c r="X28" s="239">
        <v>0</v>
      </c>
      <c r="Y28" s="239">
        <v>2514.5905957993937</v>
      </c>
      <c r="Z28" s="239">
        <v>2678.2607265988818</v>
      </c>
      <c r="AA28" s="239">
        <v>5029.9042914174115</v>
      </c>
      <c r="AB28" s="239">
        <v>0</v>
      </c>
      <c r="AC28" s="239">
        <v>0</v>
      </c>
      <c r="AD28" s="239">
        <v>2351.6435648185302</v>
      </c>
      <c r="AE28" s="239">
        <v>0</v>
      </c>
      <c r="AF28" s="239">
        <v>0</v>
      </c>
      <c r="AG28" s="239">
        <v>0</v>
      </c>
      <c r="AH28" s="239">
        <v>2351.6435648185302</v>
      </c>
      <c r="AI28" s="239">
        <v>0</v>
      </c>
      <c r="AJ28" s="240">
        <v>0</v>
      </c>
      <c r="AK28" s="239">
        <v>0</v>
      </c>
      <c r="AL28" s="239">
        <v>5000</v>
      </c>
      <c r="AM28" s="239">
        <v>0</v>
      </c>
      <c r="AN28" s="239">
        <v>0</v>
      </c>
      <c r="AO28" s="239">
        <v>20000</v>
      </c>
      <c r="AP28" s="239">
        <v>1164.0427203678373</v>
      </c>
      <c r="AQ28" s="239">
        <v>0</v>
      </c>
      <c r="AR28" s="281">
        <f t="shared" si="21"/>
        <v>62084.660113947408</v>
      </c>
      <c r="AS28" s="398"/>
      <c r="AT28" s="390">
        <f t="shared" si="33"/>
        <v>15521.165028486852</v>
      </c>
      <c r="AU28" s="390">
        <f t="shared" si="33"/>
        <v>15521.165028486852</v>
      </c>
      <c r="AV28" s="390">
        <f t="shared" si="33"/>
        <v>15521.165028486852</v>
      </c>
      <c r="AW28" s="390">
        <f t="shared" si="33"/>
        <v>15521.165028486852</v>
      </c>
      <c r="AX28" s="508">
        <f t="shared" si="23"/>
        <v>62084.660113947408</v>
      </c>
      <c r="AY28" s="199"/>
      <c r="AZ28" s="453">
        <f t="shared" si="24"/>
        <v>4021.0881284809261</v>
      </c>
      <c r="BA28" s="446">
        <f t="shared" si="25"/>
        <v>19488.077117445297</v>
      </c>
      <c r="BB28" s="446">
        <f t="shared" si="26"/>
        <v>12411.452147653354</v>
      </c>
      <c r="BC28" s="446">
        <f t="shared" si="27"/>
        <v>26164.042720367837</v>
      </c>
      <c r="BD28" s="459">
        <f t="shared" si="28"/>
        <v>62084.660113947408</v>
      </c>
      <c r="BE28" s="175"/>
      <c r="BF28" s="450">
        <f t="shared" si="29"/>
        <v>4021.0881284809261</v>
      </c>
      <c r="BG28" s="444">
        <f t="shared" si="30"/>
        <v>12411.452147653354</v>
      </c>
      <c r="BH28" s="444"/>
      <c r="BI28" s="444"/>
      <c r="BJ28" s="444">
        <f t="shared" si="31"/>
        <v>19488.077117445297</v>
      </c>
      <c r="BK28" s="595">
        <f t="shared" si="32"/>
        <v>35920.617393579581</v>
      </c>
    </row>
    <row r="29" spans="1:63" ht="28.9" x14ac:dyDescent="0.3">
      <c r="A29" s="174"/>
      <c r="B29" s="176"/>
      <c r="C29" s="212">
        <v>1208</v>
      </c>
      <c r="D29" s="243" t="s">
        <v>114</v>
      </c>
      <c r="E29" s="238">
        <v>0</v>
      </c>
      <c r="F29" s="239">
        <v>2919.4201480751931</v>
      </c>
      <c r="G29" s="239">
        <v>550.83399020286663</v>
      </c>
      <c r="H29" s="239">
        <v>330.50039412171998</v>
      </c>
      <c r="I29" s="239">
        <v>330.50039412171998</v>
      </c>
      <c r="J29" s="239">
        <v>0</v>
      </c>
      <c r="K29" s="239">
        <v>0</v>
      </c>
      <c r="L29" s="682">
        <v>440.66719216229325</v>
      </c>
      <c r="M29" s="682">
        <v>1762.668768649173</v>
      </c>
      <c r="N29" s="240">
        <v>558.79791017764308</v>
      </c>
      <c r="O29" s="238">
        <v>1676.3937305329291</v>
      </c>
      <c r="P29" s="239">
        <v>2933.6890284326259</v>
      </c>
      <c r="Q29" s="239">
        <v>0</v>
      </c>
      <c r="R29" s="239">
        <v>977.89634281087524</v>
      </c>
      <c r="S29" s="239">
        <v>1676.3937305329291</v>
      </c>
      <c r="T29" s="239">
        <v>977.89634281087524</v>
      </c>
      <c r="U29" s="239">
        <v>2933.6890284326259</v>
      </c>
      <c r="V29" s="239">
        <v>0</v>
      </c>
      <c r="W29" s="239">
        <v>0</v>
      </c>
      <c r="X29" s="239">
        <v>0</v>
      </c>
      <c r="Y29" s="239">
        <v>1257.2952978996968</v>
      </c>
      <c r="Z29" s="239">
        <v>1567.7623765456869</v>
      </c>
      <c r="AA29" s="239">
        <v>3788.7590766520766</v>
      </c>
      <c r="AB29" s="239">
        <v>0</v>
      </c>
      <c r="AC29" s="239">
        <v>0</v>
      </c>
      <c r="AD29" s="239">
        <v>1175.8217824092651</v>
      </c>
      <c r="AE29" s="239">
        <v>0</v>
      </c>
      <c r="AF29" s="239">
        <v>0</v>
      </c>
      <c r="AG29" s="239">
        <v>0</v>
      </c>
      <c r="AH29" s="239">
        <v>1175.8217824092651</v>
      </c>
      <c r="AI29" s="239">
        <v>0</v>
      </c>
      <c r="AJ29" s="240">
        <v>0</v>
      </c>
      <c r="AK29" s="239">
        <v>0</v>
      </c>
      <c r="AL29" s="239">
        <v>0</v>
      </c>
      <c r="AM29" s="239">
        <v>0</v>
      </c>
      <c r="AN29" s="239">
        <v>0</v>
      </c>
      <c r="AO29" s="239">
        <v>0</v>
      </c>
      <c r="AP29" s="239">
        <v>2161.2199167709</v>
      </c>
      <c r="AQ29" s="239">
        <v>0</v>
      </c>
      <c r="AR29" s="281">
        <f t="shared" si="21"/>
        <v>29196.027233750359</v>
      </c>
      <c r="AS29" s="398"/>
      <c r="AT29" s="390">
        <f t="shared" si="33"/>
        <v>7299.0068084375898</v>
      </c>
      <c r="AU29" s="390">
        <f t="shared" si="33"/>
        <v>7299.0068084375898</v>
      </c>
      <c r="AV29" s="390">
        <f t="shared" si="33"/>
        <v>7299.0068084375898</v>
      </c>
      <c r="AW29" s="390">
        <f t="shared" si="33"/>
        <v>7299.0068084375898</v>
      </c>
      <c r="AX29" s="508">
        <f t="shared" si="23"/>
        <v>29196.027233750359</v>
      </c>
      <c r="AY29" s="199"/>
      <c r="AZ29" s="453">
        <f t="shared" si="24"/>
        <v>6893.3887975106081</v>
      </c>
      <c r="BA29" s="446">
        <f t="shared" si="25"/>
        <v>12433.253501452557</v>
      </c>
      <c r="BB29" s="446">
        <f t="shared" si="26"/>
        <v>7708.1650180162942</v>
      </c>
      <c r="BC29" s="446">
        <f t="shared" si="27"/>
        <v>2161.2199167709</v>
      </c>
      <c r="BD29" s="459">
        <f t="shared" si="28"/>
        <v>29196.027233750359</v>
      </c>
      <c r="BE29" s="175"/>
      <c r="BF29" s="450">
        <f t="shared" si="29"/>
        <v>6893.3887975106081</v>
      </c>
      <c r="BG29" s="444">
        <f t="shared" si="30"/>
        <v>7708.1650180162942</v>
      </c>
      <c r="BH29" s="444"/>
      <c r="BI29" s="444"/>
      <c r="BJ29" s="444">
        <f t="shared" si="31"/>
        <v>12433.253501452557</v>
      </c>
      <c r="BK29" s="595">
        <f t="shared" si="32"/>
        <v>27034.807316979459</v>
      </c>
    </row>
    <row r="30" spans="1:63" ht="14.45" x14ac:dyDescent="0.3">
      <c r="A30" s="174"/>
      <c r="B30" s="176"/>
      <c r="C30" s="212">
        <v>1209</v>
      </c>
      <c r="D30" s="243" t="s">
        <v>115</v>
      </c>
      <c r="E30" s="244">
        <v>0</v>
      </c>
      <c r="F30" s="245">
        <v>1432.1683745274531</v>
      </c>
      <c r="G30" s="245">
        <v>330.50039412171998</v>
      </c>
      <c r="H30" s="245">
        <v>330.50039412171998</v>
      </c>
      <c r="I30" s="245">
        <v>550.83399020286663</v>
      </c>
      <c r="J30" s="245">
        <v>0</v>
      </c>
      <c r="K30" s="245">
        <v>0</v>
      </c>
      <c r="L30" s="683">
        <v>440.66719216229325</v>
      </c>
      <c r="M30" s="683">
        <v>0</v>
      </c>
      <c r="N30" s="246">
        <v>1117.5958203552862</v>
      </c>
      <c r="O30" s="244">
        <v>838.19686526646456</v>
      </c>
      <c r="P30" s="245">
        <v>2281.7581332253758</v>
      </c>
      <c r="Q30" s="245">
        <v>186.26597005921434</v>
      </c>
      <c r="R30" s="245">
        <v>884.76335778126804</v>
      </c>
      <c r="S30" s="245">
        <v>2095.4921631661614</v>
      </c>
      <c r="T30" s="245">
        <v>1257.2952978996968</v>
      </c>
      <c r="U30" s="245">
        <v>2095.4921631661614</v>
      </c>
      <c r="V30" s="245">
        <v>0</v>
      </c>
      <c r="W30" s="245">
        <v>558.79791017764308</v>
      </c>
      <c r="X30" s="245">
        <v>0</v>
      </c>
      <c r="Y30" s="245">
        <v>1816.0932080773398</v>
      </c>
      <c r="Z30" s="245">
        <v>783.88118827284347</v>
      </c>
      <c r="AA30" s="245">
        <v>1959.7029706821086</v>
      </c>
      <c r="AB30" s="245">
        <v>522.58745884856228</v>
      </c>
      <c r="AC30" s="239">
        <v>0</v>
      </c>
      <c r="AD30" s="245">
        <v>1175.8217824092651</v>
      </c>
      <c r="AE30" s="245">
        <v>0</v>
      </c>
      <c r="AF30" s="245">
        <v>522.58745884856228</v>
      </c>
      <c r="AG30" s="245">
        <v>0</v>
      </c>
      <c r="AH30" s="245">
        <v>1175.8217824092651</v>
      </c>
      <c r="AI30" s="245">
        <v>0</v>
      </c>
      <c r="AJ30" s="246">
        <v>0</v>
      </c>
      <c r="AK30" s="245">
        <v>0</v>
      </c>
      <c r="AL30" s="245">
        <v>0</v>
      </c>
      <c r="AM30" s="245">
        <v>0</v>
      </c>
      <c r="AN30" s="245">
        <v>0</v>
      </c>
      <c r="AO30" s="245">
        <v>0</v>
      </c>
      <c r="AP30" s="245">
        <v>5513.4592439543003</v>
      </c>
      <c r="AQ30" s="245">
        <v>0</v>
      </c>
      <c r="AR30" s="281">
        <f t="shared" si="21"/>
        <v>27870.283119735574</v>
      </c>
      <c r="AS30" s="398"/>
      <c r="AT30" s="390">
        <f t="shared" si="33"/>
        <v>6967.5707799338934</v>
      </c>
      <c r="AU30" s="390">
        <f t="shared" si="33"/>
        <v>6967.5707799338934</v>
      </c>
      <c r="AV30" s="390">
        <f t="shared" si="33"/>
        <v>6967.5707799338934</v>
      </c>
      <c r="AW30" s="390">
        <f t="shared" si="33"/>
        <v>6967.5707799338934</v>
      </c>
      <c r="AX30" s="508">
        <f t="shared" si="23"/>
        <v>27870.283119735574</v>
      </c>
      <c r="AY30" s="199"/>
      <c r="AZ30" s="453">
        <f t="shared" si="24"/>
        <v>4202.2661654913391</v>
      </c>
      <c r="BA30" s="446">
        <f t="shared" si="25"/>
        <v>12014.155068819326</v>
      </c>
      <c r="BB30" s="446">
        <f t="shared" si="26"/>
        <v>6140.4026414706068</v>
      </c>
      <c r="BC30" s="446">
        <f t="shared" si="27"/>
        <v>5513.4592439543003</v>
      </c>
      <c r="BD30" s="459">
        <f t="shared" si="28"/>
        <v>27870.283119735574</v>
      </c>
      <c r="BE30" s="175"/>
      <c r="BF30" s="450">
        <f t="shared" si="29"/>
        <v>4202.2661654913391</v>
      </c>
      <c r="BG30" s="444">
        <f t="shared" si="30"/>
        <v>6140.4026414706068</v>
      </c>
      <c r="BH30" s="444"/>
      <c r="BI30" s="444"/>
      <c r="BJ30" s="444">
        <f t="shared" si="31"/>
        <v>12014.155068819326</v>
      </c>
      <c r="BK30" s="595">
        <f t="shared" si="32"/>
        <v>22356.823875781272</v>
      </c>
    </row>
    <row r="31" spans="1:63" ht="14.45" x14ac:dyDescent="0.3">
      <c r="A31" s="174"/>
      <c r="B31" s="177"/>
      <c r="C31" s="247"/>
      <c r="D31" s="178"/>
      <c r="E31" s="179"/>
      <c r="F31" s="180"/>
      <c r="G31" s="180"/>
      <c r="H31" s="180"/>
      <c r="I31" s="180"/>
      <c r="J31" s="180"/>
      <c r="K31" s="180"/>
      <c r="L31" s="684"/>
      <c r="M31" s="684"/>
      <c r="N31" s="181"/>
      <c r="O31" s="179"/>
      <c r="P31" s="180"/>
      <c r="Q31" s="180"/>
      <c r="R31" s="180"/>
      <c r="S31" s="180"/>
      <c r="T31" s="180"/>
      <c r="U31" s="180"/>
      <c r="V31" s="180"/>
      <c r="W31" s="180"/>
      <c r="X31" s="180"/>
      <c r="Y31" s="180"/>
      <c r="Z31" s="180"/>
      <c r="AA31" s="180"/>
      <c r="AB31" s="180"/>
      <c r="AC31" s="180"/>
      <c r="AD31" s="180"/>
      <c r="AE31" s="180"/>
      <c r="AF31" s="180"/>
      <c r="AG31" s="180"/>
      <c r="AH31" s="180"/>
      <c r="AI31" s="180"/>
      <c r="AJ31" s="181"/>
      <c r="AK31" s="180"/>
      <c r="AL31" s="180"/>
      <c r="AM31" s="180"/>
      <c r="AN31" s="180"/>
      <c r="AO31" s="180"/>
      <c r="AP31" s="180"/>
      <c r="AQ31" s="180"/>
      <c r="AR31" s="181"/>
      <c r="AS31" s="384"/>
      <c r="AT31" s="392"/>
      <c r="AU31" s="248"/>
      <c r="AV31" s="248"/>
      <c r="AW31" s="248"/>
      <c r="AX31" s="509"/>
      <c r="AY31" s="199"/>
      <c r="AZ31" s="453"/>
      <c r="BA31" s="446"/>
      <c r="BB31" s="446"/>
      <c r="BC31" s="446"/>
      <c r="BD31" s="459"/>
      <c r="BE31" s="175"/>
      <c r="BF31" s="174"/>
      <c r="BG31" s="168"/>
      <c r="BH31" s="383"/>
      <c r="BI31" s="383"/>
      <c r="BJ31" s="383"/>
      <c r="BK31" s="593"/>
    </row>
    <row r="32" spans="1:63" ht="14.45" x14ac:dyDescent="0.3">
      <c r="A32" s="249"/>
      <c r="B32" s="250"/>
      <c r="C32" s="250">
        <v>1299</v>
      </c>
      <c r="D32" s="251" t="s">
        <v>106</v>
      </c>
      <c r="E32" s="252">
        <f>SUM(E22:E30)</f>
        <v>2203.3359608114665</v>
      </c>
      <c r="F32" s="252">
        <f t="shared" ref="F32:H32" si="35">SUM(F22:F30)</f>
        <v>14486.933942335392</v>
      </c>
      <c r="G32" s="252">
        <f t="shared" si="35"/>
        <v>7491.3422667589866</v>
      </c>
      <c r="H32" s="252">
        <f t="shared" si="35"/>
        <v>4627.0055177040804</v>
      </c>
      <c r="I32" s="253">
        <f t="shared" ref="I32:AR32" si="36">SUM(I22:I30)</f>
        <v>4153.2882861296148</v>
      </c>
      <c r="J32" s="253">
        <f t="shared" si="36"/>
        <v>8482.843449124146</v>
      </c>
      <c r="K32" s="253">
        <f t="shared" si="36"/>
        <v>2644.0031529737598</v>
      </c>
      <c r="L32" s="253">
        <f t="shared" si="36"/>
        <v>5816.8069365422698</v>
      </c>
      <c r="M32" s="253">
        <f t="shared" si="36"/>
        <v>3966.0047294606393</v>
      </c>
      <c r="N32" s="254">
        <f t="shared" si="36"/>
        <v>32298.519208267768</v>
      </c>
      <c r="O32" s="252">
        <f t="shared" si="36"/>
        <v>11734.756113730502</v>
      </c>
      <c r="P32" s="252">
        <f t="shared" si="36"/>
        <v>48368.615775126491</v>
      </c>
      <c r="Q32" s="252">
        <f t="shared" si="36"/>
        <v>8624.1144137416231</v>
      </c>
      <c r="R32" s="252">
        <f t="shared" si="36"/>
        <v>22337.946459351278</v>
      </c>
      <c r="S32" s="252">
        <f t="shared" si="36"/>
        <v>41961.066405089521</v>
      </c>
      <c r="T32" s="253">
        <f t="shared" si="36"/>
        <v>13294.733612976423</v>
      </c>
      <c r="U32" s="253">
        <f t="shared" si="36"/>
        <v>44103.125060770479</v>
      </c>
      <c r="V32" s="253">
        <f t="shared" si="36"/>
        <v>27520.79707624892</v>
      </c>
      <c r="W32" s="253">
        <f t="shared" si="36"/>
        <v>17602.134170595753</v>
      </c>
      <c r="X32" s="253">
        <f t="shared" si="36"/>
        <v>6938.4073847057334</v>
      </c>
      <c r="Y32" s="253">
        <f t="shared" si="36"/>
        <v>56000.863898302792</v>
      </c>
      <c r="Z32" s="255">
        <f t="shared" ref="Z32:AQ32" si="37">SUM(Z22:Z30)</f>
        <v>21317.213425530939</v>
      </c>
      <c r="AA32" s="253">
        <f t="shared" si="37"/>
        <v>60058.363708171019</v>
      </c>
      <c r="AB32" s="253">
        <f t="shared" si="37"/>
        <v>16461.504953729716</v>
      </c>
      <c r="AC32" s="253">
        <f t="shared" si="37"/>
        <v>4964.5808590613415</v>
      </c>
      <c r="AD32" s="253">
        <f t="shared" si="37"/>
        <v>21295.43894807891</v>
      </c>
      <c r="AE32" s="253">
        <f t="shared" si="37"/>
        <v>19858.323436245366</v>
      </c>
      <c r="AF32" s="253">
        <f t="shared" si="37"/>
        <v>25502.267991809844</v>
      </c>
      <c r="AG32" s="253">
        <f t="shared" si="37"/>
        <v>19466.382842108946</v>
      </c>
      <c r="AH32" s="253">
        <f t="shared" si="37"/>
        <v>20380.91089509393</v>
      </c>
      <c r="AI32" s="253">
        <f t="shared" si="37"/>
        <v>4964.5808590613415</v>
      </c>
      <c r="AJ32" s="254">
        <f t="shared" si="37"/>
        <v>13587.27393006262</v>
      </c>
      <c r="AK32" s="254">
        <f t="shared" si="37"/>
        <v>10000</v>
      </c>
      <c r="AL32" s="254">
        <f t="shared" si="37"/>
        <v>10000</v>
      </c>
      <c r="AM32" s="254">
        <f t="shared" si="37"/>
        <v>2037.0747606437155</v>
      </c>
      <c r="AN32" s="254">
        <f t="shared" si="37"/>
        <v>26746.064080551754</v>
      </c>
      <c r="AO32" s="254">
        <f t="shared" si="37"/>
        <v>33000</v>
      </c>
      <c r="AP32" s="254">
        <f t="shared" si="37"/>
        <v>49622.879259668887</v>
      </c>
      <c r="AQ32" s="254">
        <f t="shared" si="37"/>
        <v>10000</v>
      </c>
      <c r="AR32" s="254">
        <f t="shared" si="36"/>
        <v>753919.50377056585</v>
      </c>
      <c r="AS32" s="288"/>
      <c r="AT32" s="277">
        <f>SUM(AT22:AT30)</f>
        <v>188479.87594264146</v>
      </c>
      <c r="AU32" s="256">
        <f t="shared" ref="AU32:AW32" si="38">SUM(AU22:AU30)</f>
        <v>188479.87594264146</v>
      </c>
      <c r="AV32" s="256">
        <f t="shared" si="38"/>
        <v>188479.87594264146</v>
      </c>
      <c r="AW32" s="256">
        <f t="shared" si="38"/>
        <v>188479.87594264146</v>
      </c>
      <c r="AX32" s="510">
        <f>SUM(AX22:AX30)</f>
        <v>753919.50377056585</v>
      </c>
      <c r="AY32" s="199"/>
      <c r="AZ32" s="463">
        <f>SUM(E32:N32)</f>
        <v>86170.083450108126</v>
      </c>
      <c r="BA32" s="464">
        <f>SUM(O32:Y32)</f>
        <v>298486.56037063949</v>
      </c>
      <c r="BB32" s="464">
        <f>SUM(Z32:AJ32)</f>
        <v>227856.84184895398</v>
      </c>
      <c r="BC32" s="464">
        <f>SUM(AK32:AQ32)</f>
        <v>141406.01810086437</v>
      </c>
      <c r="BD32" s="465">
        <f>SUM(AZ32:BC32)</f>
        <v>753919.50377056596</v>
      </c>
      <c r="BE32" s="175"/>
      <c r="BF32" s="460">
        <f>SUM(E32:N32)</f>
        <v>86170.083450108126</v>
      </c>
      <c r="BG32" s="461">
        <f>SUM(Z32:AJ32)</f>
        <v>227856.84184895398</v>
      </c>
      <c r="BH32" s="461"/>
      <c r="BI32" s="461"/>
      <c r="BJ32" s="461">
        <f>SUM(O32:Y32)</f>
        <v>298486.56037063949</v>
      </c>
      <c r="BK32" s="594">
        <f>SUM(BF32:BJ32)</f>
        <v>612513.48566970159</v>
      </c>
    </row>
    <row r="33" spans="1:63" ht="14.45" x14ac:dyDescent="0.3">
      <c r="A33" s="183"/>
      <c r="B33" s="184"/>
      <c r="C33" s="184"/>
      <c r="D33" s="185"/>
      <c r="E33" s="186"/>
      <c r="F33" s="187"/>
      <c r="G33" s="187"/>
      <c r="H33" s="187"/>
      <c r="I33" s="187"/>
      <c r="J33" s="187"/>
      <c r="K33" s="187"/>
      <c r="L33" s="187"/>
      <c r="M33" s="187"/>
      <c r="N33" s="188"/>
      <c r="O33" s="186"/>
      <c r="P33" s="187"/>
      <c r="Q33" s="187"/>
      <c r="R33" s="187"/>
      <c r="S33" s="187"/>
      <c r="T33" s="187"/>
      <c r="U33" s="187"/>
      <c r="V33" s="187"/>
      <c r="W33" s="187"/>
      <c r="X33" s="194"/>
      <c r="Y33" s="187"/>
      <c r="Z33" s="187"/>
      <c r="AA33" s="187"/>
      <c r="AB33" s="187"/>
      <c r="AC33" s="187"/>
      <c r="AD33" s="187"/>
      <c r="AE33" s="187"/>
      <c r="AF33" s="187"/>
      <c r="AG33" s="187"/>
      <c r="AH33" s="187"/>
      <c r="AI33" s="187"/>
      <c r="AJ33" s="188"/>
      <c r="AK33" s="187"/>
      <c r="AL33" s="187"/>
      <c r="AM33" s="187"/>
      <c r="AN33" s="187"/>
      <c r="AO33" s="187"/>
      <c r="AP33" s="187"/>
      <c r="AQ33" s="187"/>
      <c r="AR33" s="188"/>
      <c r="AS33" s="189"/>
      <c r="AT33" s="392"/>
      <c r="AU33" s="248"/>
      <c r="AV33" s="248"/>
      <c r="AW33" s="248"/>
      <c r="AX33" s="509"/>
      <c r="AY33" s="199"/>
      <c r="AZ33" s="453"/>
      <c r="BA33" s="446"/>
      <c r="BB33" s="446"/>
      <c r="BC33" s="446"/>
      <c r="BD33" s="459"/>
      <c r="BE33" s="175"/>
      <c r="BF33" s="174"/>
      <c r="BG33" s="168"/>
      <c r="BH33" s="383"/>
      <c r="BI33" s="383"/>
      <c r="BJ33" s="383"/>
      <c r="BK33" s="593"/>
    </row>
    <row r="34" spans="1:63" ht="14.45" x14ac:dyDescent="0.3">
      <c r="A34" s="174"/>
      <c r="B34" s="258">
        <v>1300</v>
      </c>
      <c r="C34" s="258" t="s">
        <v>116</v>
      </c>
      <c r="D34" s="259"/>
      <c r="E34" s="260"/>
      <c r="F34" s="263"/>
      <c r="G34" s="263"/>
      <c r="H34" s="263"/>
      <c r="I34" s="261"/>
      <c r="J34" s="261"/>
      <c r="K34" s="261"/>
      <c r="L34" s="685"/>
      <c r="M34" s="685"/>
      <c r="N34" s="262"/>
      <c r="O34" s="260"/>
      <c r="P34" s="263"/>
      <c r="Q34" s="263"/>
      <c r="R34" s="263"/>
      <c r="S34" s="263"/>
      <c r="T34" s="261"/>
      <c r="U34" s="261"/>
      <c r="V34" s="261"/>
      <c r="W34" s="261"/>
      <c r="X34" s="261"/>
      <c r="Y34" s="261"/>
      <c r="Z34" s="263"/>
      <c r="AA34" s="261"/>
      <c r="AB34" s="261"/>
      <c r="AC34" s="261"/>
      <c r="AD34" s="261"/>
      <c r="AE34" s="261"/>
      <c r="AF34" s="261"/>
      <c r="AG34" s="261"/>
      <c r="AH34" s="261"/>
      <c r="AI34" s="261"/>
      <c r="AJ34" s="262"/>
      <c r="AK34" s="263"/>
      <c r="AL34" s="263"/>
      <c r="AM34" s="263"/>
      <c r="AN34" s="263"/>
      <c r="AO34" s="263"/>
      <c r="AP34" s="263"/>
      <c r="AQ34" s="261"/>
      <c r="AR34" s="262"/>
      <c r="AS34" s="312"/>
      <c r="AT34" s="392"/>
      <c r="AU34" s="248"/>
      <c r="AV34" s="248"/>
      <c r="AW34" s="248"/>
      <c r="AX34" s="509"/>
      <c r="AY34" s="199"/>
      <c r="AZ34" s="453"/>
      <c r="BA34" s="446"/>
      <c r="BB34" s="446"/>
      <c r="BC34" s="446"/>
      <c r="BD34" s="459"/>
      <c r="BE34" s="175"/>
      <c r="BF34" s="174"/>
      <c r="BG34" s="168"/>
      <c r="BH34" s="383"/>
      <c r="BI34" s="383"/>
      <c r="BJ34" s="383"/>
      <c r="BK34" s="593"/>
    </row>
    <row r="35" spans="1:63" ht="14.45" x14ac:dyDescent="0.3">
      <c r="A35" s="174"/>
      <c r="B35" s="258"/>
      <c r="C35" s="212">
        <v>1301</v>
      </c>
      <c r="D35" s="242" t="s">
        <v>117</v>
      </c>
      <c r="E35" s="265"/>
      <c r="F35" s="268"/>
      <c r="G35" s="268"/>
      <c r="H35" s="268"/>
      <c r="I35" s="266"/>
      <c r="J35" s="266"/>
      <c r="K35" s="266"/>
      <c r="L35" s="686"/>
      <c r="M35" s="686"/>
      <c r="N35" s="267"/>
      <c r="O35" s="265"/>
      <c r="P35" s="268"/>
      <c r="Q35" s="268"/>
      <c r="R35" s="268"/>
      <c r="S35" s="268"/>
      <c r="T35" s="266"/>
      <c r="U35" s="266"/>
      <c r="V35" s="266"/>
      <c r="W35" s="266"/>
      <c r="X35" s="266"/>
      <c r="Y35" s="266"/>
      <c r="Z35" s="268"/>
      <c r="AA35" s="266"/>
      <c r="AB35" s="266"/>
      <c r="AC35" s="266"/>
      <c r="AD35" s="266"/>
      <c r="AE35" s="266"/>
      <c r="AF35" s="266"/>
      <c r="AG35" s="266"/>
      <c r="AH35" s="266"/>
      <c r="AI35" s="266"/>
      <c r="AJ35" s="267"/>
      <c r="AK35" s="268"/>
      <c r="AL35" s="268"/>
      <c r="AM35" s="268"/>
      <c r="AN35" s="268"/>
      <c r="AO35" s="268"/>
      <c r="AP35" s="268"/>
      <c r="AQ35" s="266"/>
      <c r="AR35" s="267">
        <f>SUM(E35:AQ35)</f>
        <v>0</v>
      </c>
      <c r="AS35" s="398"/>
      <c r="AT35" s="420">
        <f>$AR35/4</f>
        <v>0</v>
      </c>
      <c r="AU35" s="420">
        <f t="shared" ref="AU35:AW35" si="39">$AR35/4</f>
        <v>0</v>
      </c>
      <c r="AV35" s="420">
        <f t="shared" si="39"/>
        <v>0</v>
      </c>
      <c r="AW35" s="420">
        <f t="shared" si="39"/>
        <v>0</v>
      </c>
      <c r="AX35" s="511">
        <f>SUM(AT35:AW35)</f>
        <v>0</v>
      </c>
      <c r="AY35" s="199"/>
      <c r="AZ35" s="454">
        <f>SUM(E35:N35)</f>
        <v>0</v>
      </c>
      <c r="BA35" s="447">
        <f>SUM(O35:Y35)</f>
        <v>0</v>
      </c>
      <c r="BB35" s="447">
        <f>SUM(Z35:AJ35)</f>
        <v>0</v>
      </c>
      <c r="BC35" s="447">
        <f>SUM(AK35:AQ35)</f>
        <v>0</v>
      </c>
      <c r="BD35" s="455">
        <f>SUM(AZ35:BC35)</f>
        <v>0</v>
      </c>
      <c r="BE35" s="175"/>
      <c r="BF35" s="450">
        <f>SUM(E35:N35)</f>
        <v>0</v>
      </c>
      <c r="BG35" s="444">
        <f>SUM(Z35:AJ35)</f>
        <v>0</v>
      </c>
      <c r="BH35" s="444"/>
      <c r="BI35" s="444"/>
      <c r="BJ35" s="444">
        <f>SUM(O35:Y35)</f>
        <v>0</v>
      </c>
      <c r="BK35" s="595">
        <f>SUM(BF35:BJ35)</f>
        <v>0</v>
      </c>
    </row>
    <row r="36" spans="1:63" ht="14.45" x14ac:dyDescent="0.3">
      <c r="A36" s="174"/>
      <c r="B36" s="258"/>
      <c r="C36" s="258"/>
      <c r="D36" s="259"/>
      <c r="E36" s="260"/>
      <c r="F36" s="263"/>
      <c r="G36" s="263"/>
      <c r="H36" s="263"/>
      <c r="I36" s="261"/>
      <c r="J36" s="261"/>
      <c r="K36" s="261"/>
      <c r="L36" s="685"/>
      <c r="M36" s="685"/>
      <c r="N36" s="262"/>
      <c r="O36" s="260"/>
      <c r="P36" s="263"/>
      <c r="Q36" s="263"/>
      <c r="R36" s="263"/>
      <c r="S36" s="263"/>
      <c r="T36" s="261"/>
      <c r="U36" s="261"/>
      <c r="V36" s="261"/>
      <c r="W36" s="261"/>
      <c r="X36" s="261"/>
      <c r="Y36" s="261"/>
      <c r="Z36" s="263"/>
      <c r="AA36" s="261"/>
      <c r="AB36" s="261"/>
      <c r="AC36" s="261"/>
      <c r="AD36" s="261"/>
      <c r="AE36" s="261"/>
      <c r="AF36" s="261"/>
      <c r="AG36" s="261"/>
      <c r="AH36" s="261"/>
      <c r="AI36" s="261"/>
      <c r="AJ36" s="262"/>
      <c r="AK36" s="263"/>
      <c r="AL36" s="263"/>
      <c r="AM36" s="263"/>
      <c r="AN36" s="263"/>
      <c r="AO36" s="263"/>
      <c r="AP36" s="263"/>
      <c r="AQ36" s="261"/>
      <c r="AR36" s="262"/>
      <c r="AS36" s="312"/>
      <c r="AT36" s="392"/>
      <c r="AU36" s="248"/>
      <c r="AV36" s="248"/>
      <c r="AW36" s="248"/>
      <c r="AX36" s="509"/>
      <c r="AY36" s="199"/>
      <c r="AZ36" s="453"/>
      <c r="BA36" s="446"/>
      <c r="BB36" s="446"/>
      <c r="BC36" s="446"/>
      <c r="BD36" s="459"/>
      <c r="BE36" s="175"/>
      <c r="BF36" s="174"/>
      <c r="BG36" s="168"/>
      <c r="BH36" s="383"/>
      <c r="BI36" s="383"/>
      <c r="BJ36" s="383"/>
      <c r="BK36" s="593"/>
    </row>
    <row r="37" spans="1:63" ht="14.45" x14ac:dyDescent="0.3">
      <c r="A37" s="249"/>
      <c r="B37" s="258"/>
      <c r="C37" s="258">
        <v>1399</v>
      </c>
      <c r="D37" s="269" t="s">
        <v>106</v>
      </c>
      <c r="E37" s="270">
        <f>E35</f>
        <v>0</v>
      </c>
      <c r="F37" s="270">
        <f t="shared" ref="F37:H37" si="40">F35</f>
        <v>0</v>
      </c>
      <c r="G37" s="270">
        <f t="shared" si="40"/>
        <v>0</v>
      </c>
      <c r="H37" s="270">
        <f t="shared" si="40"/>
        <v>0</v>
      </c>
      <c r="I37" s="271">
        <f t="shared" ref="I37:AR37" si="41">I35</f>
        <v>0</v>
      </c>
      <c r="J37" s="271">
        <f t="shared" si="41"/>
        <v>0</v>
      </c>
      <c r="K37" s="271">
        <f t="shared" si="41"/>
        <v>0</v>
      </c>
      <c r="L37" s="271">
        <f t="shared" si="41"/>
        <v>0</v>
      </c>
      <c r="M37" s="271">
        <f t="shared" si="41"/>
        <v>0</v>
      </c>
      <c r="N37" s="272">
        <f t="shared" si="41"/>
        <v>0</v>
      </c>
      <c r="O37" s="270">
        <f t="shared" si="41"/>
        <v>0</v>
      </c>
      <c r="P37" s="270">
        <f t="shared" si="41"/>
        <v>0</v>
      </c>
      <c r="Q37" s="270">
        <f t="shared" si="41"/>
        <v>0</v>
      </c>
      <c r="R37" s="270">
        <f t="shared" si="41"/>
        <v>0</v>
      </c>
      <c r="S37" s="270">
        <f t="shared" si="41"/>
        <v>0</v>
      </c>
      <c r="T37" s="271">
        <f t="shared" si="41"/>
        <v>0</v>
      </c>
      <c r="U37" s="271">
        <f t="shared" si="41"/>
        <v>0</v>
      </c>
      <c r="V37" s="271">
        <f t="shared" si="41"/>
        <v>0</v>
      </c>
      <c r="W37" s="271">
        <f t="shared" si="41"/>
        <v>0</v>
      </c>
      <c r="X37" s="271">
        <f t="shared" si="41"/>
        <v>0</v>
      </c>
      <c r="Y37" s="271">
        <f t="shared" si="41"/>
        <v>0</v>
      </c>
      <c r="Z37" s="273">
        <f t="shared" ref="Z37:AP37" si="42">Z35</f>
        <v>0</v>
      </c>
      <c r="AA37" s="271">
        <f t="shared" si="42"/>
        <v>0</v>
      </c>
      <c r="AB37" s="271">
        <f t="shared" si="42"/>
        <v>0</v>
      </c>
      <c r="AC37" s="271">
        <f t="shared" si="42"/>
        <v>0</v>
      </c>
      <c r="AD37" s="271">
        <f t="shared" si="42"/>
        <v>0</v>
      </c>
      <c r="AE37" s="271">
        <f t="shared" si="42"/>
        <v>0</v>
      </c>
      <c r="AF37" s="271">
        <f t="shared" si="42"/>
        <v>0</v>
      </c>
      <c r="AG37" s="271">
        <f t="shared" si="42"/>
        <v>0</v>
      </c>
      <c r="AH37" s="271">
        <f t="shared" si="42"/>
        <v>0</v>
      </c>
      <c r="AI37" s="271">
        <f t="shared" si="42"/>
        <v>0</v>
      </c>
      <c r="AJ37" s="272">
        <f t="shared" si="42"/>
        <v>0</v>
      </c>
      <c r="AK37" s="273">
        <f t="shared" si="42"/>
        <v>0</v>
      </c>
      <c r="AL37" s="273">
        <f t="shared" si="42"/>
        <v>0</v>
      </c>
      <c r="AM37" s="273">
        <f t="shared" si="42"/>
        <v>0</v>
      </c>
      <c r="AN37" s="273">
        <f t="shared" si="42"/>
        <v>0</v>
      </c>
      <c r="AO37" s="273">
        <f t="shared" si="42"/>
        <v>0</v>
      </c>
      <c r="AP37" s="273">
        <f t="shared" si="42"/>
        <v>0</v>
      </c>
      <c r="AQ37" s="271">
        <f t="shared" si="41"/>
        <v>0</v>
      </c>
      <c r="AR37" s="272">
        <f t="shared" si="41"/>
        <v>0</v>
      </c>
      <c r="AS37" s="288"/>
      <c r="AT37" s="277">
        <f>AT35</f>
        <v>0</v>
      </c>
      <c r="AU37" s="256">
        <f t="shared" ref="AU37:AX37" si="43">AU35</f>
        <v>0</v>
      </c>
      <c r="AV37" s="256">
        <f t="shared" si="43"/>
        <v>0</v>
      </c>
      <c r="AW37" s="256">
        <f t="shared" si="43"/>
        <v>0</v>
      </c>
      <c r="AX37" s="510">
        <f t="shared" si="43"/>
        <v>0</v>
      </c>
      <c r="AY37" s="199"/>
      <c r="AZ37" s="463">
        <f>SUM(E37:N37)</f>
        <v>0</v>
      </c>
      <c r="BA37" s="464">
        <f>SUM(O37:Y37)</f>
        <v>0</v>
      </c>
      <c r="BB37" s="464">
        <f>SUM(Z37:AJ37)</f>
        <v>0</v>
      </c>
      <c r="BC37" s="464">
        <f>SUM(AK37:AQ37)</f>
        <v>0</v>
      </c>
      <c r="BD37" s="465">
        <f>SUM(AZ37:BC37)</f>
        <v>0</v>
      </c>
      <c r="BE37" s="175"/>
      <c r="BF37" s="460">
        <f>SUM(E37:N37)</f>
        <v>0</v>
      </c>
      <c r="BG37" s="461">
        <f>SUM(Z37:AJ37)</f>
        <v>0</v>
      </c>
      <c r="BH37" s="461"/>
      <c r="BI37" s="461"/>
      <c r="BJ37" s="461">
        <f>SUM(O37:Y37)</f>
        <v>0</v>
      </c>
      <c r="BK37" s="594">
        <f>SUM(BF37:BJ37)</f>
        <v>0</v>
      </c>
    </row>
    <row r="38" spans="1:63" ht="14.45" x14ac:dyDescent="0.3">
      <c r="A38" s="183"/>
      <c r="B38" s="184"/>
      <c r="C38" s="184"/>
      <c r="D38" s="185"/>
      <c r="E38" s="186"/>
      <c r="F38" s="187"/>
      <c r="G38" s="187"/>
      <c r="H38" s="187"/>
      <c r="I38" s="187"/>
      <c r="J38" s="187"/>
      <c r="K38" s="187"/>
      <c r="L38" s="187"/>
      <c r="M38" s="187"/>
      <c r="N38" s="188"/>
      <c r="O38" s="186"/>
      <c r="P38" s="187"/>
      <c r="Q38" s="187"/>
      <c r="R38" s="187"/>
      <c r="S38" s="187"/>
      <c r="T38" s="187"/>
      <c r="U38" s="187"/>
      <c r="V38" s="187"/>
      <c r="W38" s="187"/>
      <c r="X38" s="194"/>
      <c r="Y38" s="187"/>
      <c r="Z38" s="187"/>
      <c r="AA38" s="187"/>
      <c r="AB38" s="187"/>
      <c r="AC38" s="187"/>
      <c r="AD38" s="187"/>
      <c r="AE38" s="187"/>
      <c r="AF38" s="187"/>
      <c r="AG38" s="187"/>
      <c r="AH38" s="187"/>
      <c r="AI38" s="187"/>
      <c r="AJ38" s="188"/>
      <c r="AK38" s="187"/>
      <c r="AL38" s="187"/>
      <c r="AM38" s="187"/>
      <c r="AN38" s="187"/>
      <c r="AO38" s="187"/>
      <c r="AP38" s="187"/>
      <c r="AQ38" s="187"/>
      <c r="AR38" s="188"/>
      <c r="AS38" s="189"/>
      <c r="AT38" s="392"/>
      <c r="AU38" s="248"/>
      <c r="AV38" s="248"/>
      <c r="AW38" s="248"/>
      <c r="AX38" s="509"/>
      <c r="AY38" s="199"/>
      <c r="AZ38" s="453"/>
      <c r="BA38" s="446"/>
      <c r="BB38" s="446"/>
      <c r="BC38" s="446"/>
      <c r="BD38" s="459"/>
      <c r="BE38" s="175"/>
      <c r="BF38" s="174"/>
      <c r="BG38" s="168"/>
      <c r="BH38" s="383"/>
      <c r="BI38" s="383"/>
      <c r="BJ38" s="383"/>
      <c r="BK38" s="593"/>
    </row>
    <row r="39" spans="1:63" ht="14.45" x14ac:dyDescent="0.3">
      <c r="A39" s="174"/>
      <c r="B39" s="258">
        <v>1600</v>
      </c>
      <c r="C39" s="258" t="s">
        <v>118</v>
      </c>
      <c r="D39" s="190"/>
      <c r="E39" s="191"/>
      <c r="F39" s="194"/>
      <c r="G39" s="194"/>
      <c r="H39" s="194"/>
      <c r="I39" s="192"/>
      <c r="J39" s="192"/>
      <c r="K39" s="192"/>
      <c r="L39" s="688"/>
      <c r="M39" s="688"/>
      <c r="N39" s="193"/>
      <c r="O39" s="191"/>
      <c r="P39" s="194"/>
      <c r="Q39" s="194"/>
      <c r="R39" s="194"/>
      <c r="S39" s="194"/>
      <c r="T39" s="192"/>
      <c r="U39" s="192"/>
      <c r="V39" s="192"/>
      <c r="W39" s="192"/>
      <c r="X39" s="192"/>
      <c r="Y39" s="192"/>
      <c r="Z39" s="194"/>
      <c r="AA39" s="192"/>
      <c r="AB39" s="192"/>
      <c r="AC39" s="192"/>
      <c r="AD39" s="192"/>
      <c r="AE39" s="192"/>
      <c r="AF39" s="192"/>
      <c r="AG39" s="192"/>
      <c r="AH39" s="192"/>
      <c r="AI39" s="192"/>
      <c r="AJ39" s="193"/>
      <c r="AK39" s="194"/>
      <c r="AL39" s="194"/>
      <c r="AM39" s="194"/>
      <c r="AN39" s="194"/>
      <c r="AO39" s="194"/>
      <c r="AP39" s="194"/>
      <c r="AQ39" s="192"/>
      <c r="AR39" s="193"/>
      <c r="AS39" s="189"/>
      <c r="AT39" s="392"/>
      <c r="AU39" s="248"/>
      <c r="AV39" s="248"/>
      <c r="AW39" s="248"/>
      <c r="AX39" s="509"/>
      <c r="AY39" s="199"/>
      <c r="AZ39" s="453"/>
      <c r="BA39" s="446"/>
      <c r="BB39" s="446"/>
      <c r="BC39" s="446"/>
      <c r="BD39" s="459"/>
      <c r="BE39" s="175"/>
      <c r="BF39" s="174"/>
      <c r="BG39" s="168"/>
      <c r="BH39" s="383"/>
      <c r="BI39" s="383"/>
      <c r="BJ39" s="383"/>
      <c r="BK39" s="593"/>
    </row>
    <row r="40" spans="1:63" ht="14.45" x14ac:dyDescent="0.3">
      <c r="A40" s="174"/>
      <c r="B40" s="258"/>
      <c r="C40" s="176">
        <v>1601</v>
      </c>
      <c r="D40" s="237" t="s">
        <v>119</v>
      </c>
      <c r="E40" s="238">
        <v>0</v>
      </c>
      <c r="F40" s="238">
        <v>991.50118236515982</v>
      </c>
      <c r="G40" s="238">
        <v>1211.8347784463065</v>
      </c>
      <c r="H40" s="238">
        <v>1542.3351725680266</v>
      </c>
      <c r="I40" s="274">
        <v>0</v>
      </c>
      <c r="J40" s="274">
        <v>220.33359608114662</v>
      </c>
      <c r="K40" s="274">
        <v>1542.3351725680266</v>
      </c>
      <c r="L40" s="689">
        <v>1101.6679804057333</v>
      </c>
      <c r="M40" s="689">
        <v>771.16758628401328</v>
      </c>
      <c r="N40" s="275">
        <v>20182.557401033031</v>
      </c>
      <c r="O40" s="238">
        <v>279.39895508882154</v>
      </c>
      <c r="P40" s="239">
        <v>11138.70500954102</v>
      </c>
      <c r="Q40" s="239">
        <v>8344.7154586528031</v>
      </c>
      <c r="R40" s="239">
        <v>9834.8432191265165</v>
      </c>
      <c r="S40" s="239">
        <v>26105.17570379889</v>
      </c>
      <c r="T40" s="239">
        <v>931.32985029607175</v>
      </c>
      <c r="U40" s="274">
        <v>9331.9250999666383</v>
      </c>
      <c r="V40" s="274">
        <v>5727.678579320841</v>
      </c>
      <c r="W40" s="274">
        <v>15786.040962518415</v>
      </c>
      <c r="X40" s="274">
        <v>773.00377574573952</v>
      </c>
      <c r="Y40" s="274">
        <v>27623.243359781489</v>
      </c>
      <c r="Z40" s="239">
        <v>1637.4407043921617</v>
      </c>
      <c r="AA40" s="274">
        <v>10504.007922856103</v>
      </c>
      <c r="AB40" s="274">
        <v>14763.095712471884</v>
      </c>
      <c r="AC40" s="239">
        <v>783.88118827284347</v>
      </c>
      <c r="AD40" s="274">
        <v>1907.4442247972522</v>
      </c>
      <c r="AE40" s="274">
        <v>4624.899010809776</v>
      </c>
      <c r="AF40" s="274">
        <v>23411.918156415592</v>
      </c>
      <c r="AG40" s="274">
        <v>2168.7379542215335</v>
      </c>
      <c r="AH40" s="274">
        <v>1698.4092412578275</v>
      </c>
      <c r="AI40" s="274">
        <v>783.88118827284347</v>
      </c>
      <c r="AJ40" s="275">
        <v>1175.8217824092651</v>
      </c>
      <c r="AK40" s="239">
        <v>0</v>
      </c>
      <c r="AL40" s="239">
        <v>0</v>
      </c>
      <c r="AM40" s="239">
        <v>465.61708814713495</v>
      </c>
      <c r="AN40" s="239">
        <v>3275</v>
      </c>
      <c r="AO40" s="239">
        <v>0</v>
      </c>
      <c r="AP40" s="239">
        <v>16878.619445333643</v>
      </c>
      <c r="AQ40" s="274">
        <v>0</v>
      </c>
      <c r="AR40" s="281">
        <f>SUM(E40:AQ40)</f>
        <v>227518.56646324656</v>
      </c>
      <c r="AS40" s="398"/>
      <c r="AT40" s="390">
        <f t="shared" ref="AT40:AW41" si="44">$AR40/4</f>
        <v>56879.641615811641</v>
      </c>
      <c r="AU40" s="390">
        <f t="shared" si="44"/>
        <v>56879.641615811641</v>
      </c>
      <c r="AV40" s="390">
        <f t="shared" si="44"/>
        <v>56879.641615811641</v>
      </c>
      <c r="AW40" s="390">
        <f t="shared" si="44"/>
        <v>56879.641615811641</v>
      </c>
      <c r="AX40" s="508">
        <f t="shared" ref="AX40:AX41" si="45">SUM(AT40:AW40)</f>
        <v>227518.56646324656</v>
      </c>
      <c r="AY40" s="199"/>
      <c r="AZ40" s="453">
        <f>SUM(E40:N40)</f>
        <v>27563.732869751442</v>
      </c>
      <c r="BA40" s="446">
        <f>SUM(O40:Y40)</f>
        <v>115876.05997383725</v>
      </c>
      <c r="BB40" s="446">
        <f>SUM(Z40:AJ40)</f>
        <v>63459.537086177072</v>
      </c>
      <c r="BC40" s="446">
        <f>SUM(AK40:AQ40)</f>
        <v>20619.236533480776</v>
      </c>
      <c r="BD40" s="459">
        <f t="shared" ref="BD40:BD41" si="46">SUM(AZ40:BC40)</f>
        <v>227518.56646324653</v>
      </c>
      <c r="BE40" s="175"/>
      <c r="BF40" s="450">
        <f>SUM(E40:N40)</f>
        <v>27563.732869751442</v>
      </c>
      <c r="BG40" s="444">
        <f>SUM(Z40:AJ40)</f>
        <v>63459.537086177072</v>
      </c>
      <c r="BH40" s="444"/>
      <c r="BI40" s="444"/>
      <c r="BJ40" s="444">
        <f>SUM(O40:Y40)</f>
        <v>115876.05997383725</v>
      </c>
      <c r="BK40" s="595">
        <f t="shared" ref="BK40:BK41" si="47">SUM(BF40:BJ40)</f>
        <v>206899.32992976578</v>
      </c>
    </row>
    <row r="41" spans="1:63" ht="14.45" x14ac:dyDescent="0.3">
      <c r="A41" s="174"/>
      <c r="B41" s="176"/>
      <c r="C41" s="176">
        <v>1602</v>
      </c>
      <c r="D41" s="237" t="s">
        <v>120</v>
      </c>
      <c r="E41" s="238">
        <v>0</v>
      </c>
      <c r="F41" s="239">
        <v>1013.5345419732745</v>
      </c>
      <c r="G41" s="239">
        <v>550.83399020286663</v>
      </c>
      <c r="H41" s="239">
        <v>0</v>
      </c>
      <c r="I41" s="274">
        <v>0</v>
      </c>
      <c r="J41" s="274">
        <v>0</v>
      </c>
      <c r="K41" s="274">
        <v>661.00078824343996</v>
      </c>
      <c r="L41" s="689">
        <v>0</v>
      </c>
      <c r="M41" s="689">
        <v>881.33438432458649</v>
      </c>
      <c r="N41" s="275">
        <v>1233.8681380544213</v>
      </c>
      <c r="O41" s="238">
        <v>0</v>
      </c>
      <c r="P41" s="239">
        <v>1909.226193106947</v>
      </c>
      <c r="Q41" s="239">
        <v>1378.3681784381861</v>
      </c>
      <c r="R41" s="239">
        <v>698.49738772205376</v>
      </c>
      <c r="S41" s="239">
        <v>2169.9985511898467</v>
      </c>
      <c r="T41" s="274">
        <v>605.36440269244656</v>
      </c>
      <c r="U41" s="274">
        <v>2584.4403345715991</v>
      </c>
      <c r="V41" s="274">
        <v>0</v>
      </c>
      <c r="W41" s="274">
        <v>1285.2351934085789</v>
      </c>
      <c r="X41" s="274">
        <v>0</v>
      </c>
      <c r="Y41" s="274">
        <v>2263.1315362194541</v>
      </c>
      <c r="Z41" s="239">
        <v>1045.1749176971246</v>
      </c>
      <c r="AA41" s="274">
        <v>1959.7029706821086</v>
      </c>
      <c r="AB41" s="274">
        <v>1201.9511553516932</v>
      </c>
      <c r="AC41" s="239">
        <v>0</v>
      </c>
      <c r="AD41" s="274">
        <v>653.23432356070282</v>
      </c>
      <c r="AE41" s="274">
        <v>0</v>
      </c>
      <c r="AF41" s="274">
        <v>1463.2448847759745</v>
      </c>
      <c r="AG41" s="274">
        <v>0</v>
      </c>
      <c r="AH41" s="274">
        <v>653.23432356070282</v>
      </c>
      <c r="AI41" s="274">
        <v>0</v>
      </c>
      <c r="AJ41" s="275">
        <v>0</v>
      </c>
      <c r="AK41" s="239">
        <v>0</v>
      </c>
      <c r="AL41" s="239">
        <v>0</v>
      </c>
      <c r="AM41" s="239">
        <v>0</v>
      </c>
      <c r="AN41" s="239">
        <v>0</v>
      </c>
      <c r="AO41" s="239">
        <v>0</v>
      </c>
      <c r="AP41" s="239">
        <v>2764.6014608736136</v>
      </c>
      <c r="AQ41" s="274">
        <v>0</v>
      </c>
      <c r="AR41" s="281">
        <f>SUM(E41:AQ41)</f>
        <v>26975.977656649622</v>
      </c>
      <c r="AS41" s="398"/>
      <c r="AT41" s="390">
        <f t="shared" si="44"/>
        <v>6743.9944141624055</v>
      </c>
      <c r="AU41" s="390">
        <f t="shared" si="44"/>
        <v>6743.9944141624055</v>
      </c>
      <c r="AV41" s="390">
        <f t="shared" si="44"/>
        <v>6743.9944141624055</v>
      </c>
      <c r="AW41" s="390">
        <f t="shared" si="44"/>
        <v>6743.9944141624055</v>
      </c>
      <c r="AX41" s="508">
        <f t="shared" si="45"/>
        <v>26975.977656649622</v>
      </c>
      <c r="AY41" s="199"/>
      <c r="AZ41" s="453">
        <f>SUM(E41:N41)</f>
        <v>4340.5718427985885</v>
      </c>
      <c r="BA41" s="446">
        <f>SUM(O41:Y41)</f>
        <v>12894.261777349111</v>
      </c>
      <c r="BB41" s="446">
        <f>SUM(Z41:AJ41)</f>
        <v>6976.5425756283066</v>
      </c>
      <c r="BC41" s="446">
        <f>SUM(AK41:AQ41)</f>
        <v>2764.6014608736136</v>
      </c>
      <c r="BD41" s="459">
        <f t="shared" si="46"/>
        <v>26975.977656649622</v>
      </c>
      <c r="BE41" s="175"/>
      <c r="BF41" s="450">
        <f>SUM(E41:N41)</f>
        <v>4340.5718427985885</v>
      </c>
      <c r="BG41" s="444">
        <f>SUM(Z41:AJ41)</f>
        <v>6976.5425756283066</v>
      </c>
      <c r="BH41" s="444"/>
      <c r="BI41" s="444"/>
      <c r="BJ41" s="444">
        <f>SUM(O41:Y41)</f>
        <v>12894.261777349111</v>
      </c>
      <c r="BK41" s="595">
        <f t="shared" si="47"/>
        <v>24211.376195776007</v>
      </c>
    </row>
    <row r="42" spans="1:63" ht="14.45" x14ac:dyDescent="0.3">
      <c r="A42" s="174"/>
      <c r="B42" s="176"/>
      <c r="C42" s="176"/>
      <c r="D42" s="237"/>
      <c r="E42" s="238"/>
      <c r="F42" s="239"/>
      <c r="G42" s="239"/>
      <c r="H42" s="239"/>
      <c r="I42" s="274"/>
      <c r="J42" s="274"/>
      <c r="K42" s="274"/>
      <c r="L42" s="689"/>
      <c r="M42" s="689"/>
      <c r="N42" s="275"/>
      <c r="O42" s="238"/>
      <c r="P42" s="239"/>
      <c r="Q42" s="239"/>
      <c r="R42" s="239"/>
      <c r="S42" s="239"/>
      <c r="T42" s="274"/>
      <c r="U42" s="274"/>
      <c r="V42" s="274"/>
      <c r="W42" s="274"/>
      <c r="X42" s="274"/>
      <c r="Y42" s="274"/>
      <c r="Z42" s="239"/>
      <c r="AA42" s="274"/>
      <c r="AB42" s="274"/>
      <c r="AC42" s="274"/>
      <c r="AD42" s="274"/>
      <c r="AE42" s="274"/>
      <c r="AF42" s="274"/>
      <c r="AG42" s="274"/>
      <c r="AH42" s="274"/>
      <c r="AI42" s="274"/>
      <c r="AJ42" s="275"/>
      <c r="AK42" s="239"/>
      <c r="AL42" s="239"/>
      <c r="AM42" s="239"/>
      <c r="AN42" s="239"/>
      <c r="AO42" s="239"/>
      <c r="AP42" s="239"/>
      <c r="AQ42" s="274"/>
      <c r="AR42" s="275"/>
      <c r="AS42" s="384"/>
      <c r="AT42" s="392"/>
      <c r="AU42" s="248"/>
      <c r="AV42" s="248"/>
      <c r="AW42" s="248"/>
      <c r="AX42" s="509"/>
      <c r="AY42" s="199"/>
      <c r="AZ42" s="453"/>
      <c r="BA42" s="446"/>
      <c r="BB42" s="446"/>
      <c r="BC42" s="446"/>
      <c r="BD42" s="459"/>
      <c r="BE42" s="175"/>
      <c r="BF42" s="174"/>
      <c r="BG42" s="168"/>
      <c r="BH42" s="383"/>
      <c r="BI42" s="383"/>
      <c r="BJ42" s="383"/>
      <c r="BK42" s="593"/>
    </row>
    <row r="43" spans="1:63" ht="14.45" x14ac:dyDescent="0.3">
      <c r="A43" s="249"/>
      <c r="B43" s="258"/>
      <c r="C43" s="258">
        <v>1699</v>
      </c>
      <c r="D43" s="269" t="s">
        <v>106</v>
      </c>
      <c r="E43" s="277">
        <f t="shared" ref="E43:AR43" si="48">SUM(E40:E41)</f>
        <v>0</v>
      </c>
      <c r="F43" s="277">
        <f t="shared" si="48"/>
        <v>2005.0357243384342</v>
      </c>
      <c r="G43" s="277">
        <f t="shared" si="48"/>
        <v>1762.6687686491732</v>
      </c>
      <c r="H43" s="277">
        <f t="shared" si="48"/>
        <v>1542.3351725680266</v>
      </c>
      <c r="I43" s="256">
        <f t="shared" si="48"/>
        <v>0</v>
      </c>
      <c r="J43" s="256">
        <f t="shared" si="48"/>
        <v>220.33359608114662</v>
      </c>
      <c r="K43" s="256">
        <f t="shared" si="48"/>
        <v>2203.3359608114665</v>
      </c>
      <c r="L43" s="256">
        <f t="shared" si="48"/>
        <v>1101.6679804057333</v>
      </c>
      <c r="M43" s="256">
        <f t="shared" si="48"/>
        <v>1652.5019706085998</v>
      </c>
      <c r="N43" s="278">
        <f t="shared" si="48"/>
        <v>21416.425539087453</v>
      </c>
      <c r="O43" s="277">
        <f t="shared" si="48"/>
        <v>279.39895508882154</v>
      </c>
      <c r="P43" s="277">
        <f t="shared" si="48"/>
        <v>13047.931202647967</v>
      </c>
      <c r="Q43" s="277">
        <f t="shared" si="48"/>
        <v>9723.0836370909892</v>
      </c>
      <c r="R43" s="277">
        <f t="shared" si="48"/>
        <v>10533.340606848571</v>
      </c>
      <c r="S43" s="277">
        <f t="shared" si="48"/>
        <v>28275.174254988735</v>
      </c>
      <c r="T43" s="256">
        <f t="shared" si="48"/>
        <v>1536.6942529885182</v>
      </c>
      <c r="U43" s="256">
        <f t="shared" si="48"/>
        <v>11916.365434538238</v>
      </c>
      <c r="V43" s="256">
        <f t="shared" si="48"/>
        <v>5727.678579320841</v>
      </c>
      <c r="W43" s="256">
        <f t="shared" si="48"/>
        <v>17071.276155926993</v>
      </c>
      <c r="X43" s="256">
        <f t="shared" ref="X43:Y43" si="49">SUM(X40:X41)</f>
        <v>773.00377574573952</v>
      </c>
      <c r="Y43" s="256">
        <f t="shared" si="49"/>
        <v>29886.374896000943</v>
      </c>
      <c r="Z43" s="279">
        <f t="shared" ref="Z43:AP43" si="50">SUM(Z40:Z41)</f>
        <v>2682.6156220892863</v>
      </c>
      <c r="AA43" s="256">
        <f t="shared" si="50"/>
        <v>12463.710893538211</v>
      </c>
      <c r="AB43" s="256">
        <f t="shared" si="50"/>
        <v>15965.046867823577</v>
      </c>
      <c r="AC43" s="256">
        <f t="shared" si="50"/>
        <v>783.88118827284347</v>
      </c>
      <c r="AD43" s="256">
        <f t="shared" si="50"/>
        <v>2560.6785483579552</v>
      </c>
      <c r="AE43" s="256">
        <f t="shared" si="50"/>
        <v>4624.899010809776</v>
      </c>
      <c r="AF43" s="256">
        <f t="shared" si="50"/>
        <v>24875.163041191565</v>
      </c>
      <c r="AG43" s="256">
        <f t="shared" si="50"/>
        <v>2168.7379542215335</v>
      </c>
      <c r="AH43" s="256">
        <f t="shared" si="50"/>
        <v>2351.6435648185302</v>
      </c>
      <c r="AI43" s="256">
        <f t="shared" si="50"/>
        <v>783.88118827284347</v>
      </c>
      <c r="AJ43" s="278">
        <f t="shared" si="50"/>
        <v>1175.8217824092651</v>
      </c>
      <c r="AK43" s="279">
        <f t="shared" si="50"/>
        <v>0</v>
      </c>
      <c r="AL43" s="279">
        <f t="shared" si="50"/>
        <v>0</v>
      </c>
      <c r="AM43" s="279">
        <f t="shared" si="50"/>
        <v>465.61708814713495</v>
      </c>
      <c r="AN43" s="279">
        <f t="shared" si="50"/>
        <v>3275</v>
      </c>
      <c r="AO43" s="279">
        <f t="shared" si="50"/>
        <v>0</v>
      </c>
      <c r="AP43" s="279">
        <f t="shared" si="50"/>
        <v>19643.220906207258</v>
      </c>
      <c r="AQ43" s="256">
        <f t="shared" si="48"/>
        <v>0</v>
      </c>
      <c r="AR43" s="278">
        <f t="shared" si="48"/>
        <v>254494.54411989619</v>
      </c>
      <c r="AS43" s="288"/>
      <c r="AT43" s="277">
        <f>SUM(AT40:AT41)</f>
        <v>63623.636029974048</v>
      </c>
      <c r="AU43" s="256">
        <f t="shared" ref="AU43:AX43" si="51">SUM(AU40:AU41)</f>
        <v>63623.636029974048</v>
      </c>
      <c r="AV43" s="256">
        <f t="shared" si="51"/>
        <v>63623.636029974048</v>
      </c>
      <c r="AW43" s="256">
        <f t="shared" si="51"/>
        <v>63623.636029974048</v>
      </c>
      <c r="AX43" s="510">
        <f t="shared" si="51"/>
        <v>254494.54411989619</v>
      </c>
      <c r="AY43" s="199"/>
      <c r="AZ43" s="463">
        <f>SUM(E43:N43)</f>
        <v>31904.304712550034</v>
      </c>
      <c r="BA43" s="464">
        <f>SUM(O43:Y43)</f>
        <v>128770.32175118635</v>
      </c>
      <c r="BB43" s="464">
        <f>SUM(Z43:AJ43)</f>
        <v>70436.079661805401</v>
      </c>
      <c r="BC43" s="464">
        <f>SUM(AK43:AQ43)</f>
        <v>23383.837994354391</v>
      </c>
      <c r="BD43" s="465">
        <f>SUM(AZ43:BC43)</f>
        <v>254494.54411989616</v>
      </c>
      <c r="BE43" s="175"/>
      <c r="BF43" s="450">
        <f>SUM(E43:N43)</f>
        <v>31904.304712550034</v>
      </c>
      <c r="BG43" s="444">
        <f>SUM(Z43:AJ43)</f>
        <v>70436.079661805401</v>
      </c>
      <c r="BH43" s="444"/>
      <c r="BI43" s="444"/>
      <c r="BJ43" s="444">
        <f>SUM(O43:Y43)</f>
        <v>128770.32175118635</v>
      </c>
      <c r="BK43" s="595">
        <f>SUM(BF43:BJ43)</f>
        <v>231110.70612554176</v>
      </c>
    </row>
    <row r="44" spans="1:63" ht="14.45" x14ac:dyDescent="0.3">
      <c r="A44" s="174"/>
      <c r="B44" s="176"/>
      <c r="C44" s="176"/>
      <c r="D44" s="190"/>
      <c r="E44" s="191"/>
      <c r="F44" s="194"/>
      <c r="G44" s="194"/>
      <c r="H44" s="194"/>
      <c r="I44" s="192"/>
      <c r="J44" s="192"/>
      <c r="K44" s="192"/>
      <c r="L44" s="688"/>
      <c r="M44" s="688"/>
      <c r="N44" s="193"/>
      <c r="O44" s="191"/>
      <c r="P44" s="194"/>
      <c r="Q44" s="194"/>
      <c r="R44" s="194"/>
      <c r="S44" s="194"/>
      <c r="T44" s="192"/>
      <c r="U44" s="192"/>
      <c r="V44" s="192"/>
      <c r="W44" s="192"/>
      <c r="X44" s="192"/>
      <c r="Y44" s="192"/>
      <c r="Z44" s="194"/>
      <c r="AA44" s="192"/>
      <c r="AB44" s="192"/>
      <c r="AC44" s="192"/>
      <c r="AD44" s="192"/>
      <c r="AE44" s="192"/>
      <c r="AF44" s="192"/>
      <c r="AG44" s="192"/>
      <c r="AH44" s="192"/>
      <c r="AI44" s="192"/>
      <c r="AJ44" s="193"/>
      <c r="AK44" s="194"/>
      <c r="AL44" s="194"/>
      <c r="AM44" s="194"/>
      <c r="AN44" s="194"/>
      <c r="AO44" s="194"/>
      <c r="AP44" s="194"/>
      <c r="AQ44" s="192"/>
      <c r="AR44" s="193"/>
      <c r="AS44" s="189"/>
      <c r="AT44" s="392"/>
      <c r="AU44" s="248"/>
      <c r="AV44" s="248"/>
      <c r="AW44" s="248"/>
      <c r="AX44" s="509"/>
      <c r="AY44" s="199"/>
      <c r="AZ44" s="453"/>
      <c r="BA44" s="446"/>
      <c r="BB44" s="446"/>
      <c r="BC44" s="446"/>
      <c r="BD44" s="459"/>
      <c r="BE44" s="175"/>
      <c r="BF44" s="174"/>
      <c r="BG44" s="168"/>
      <c r="BH44" s="383"/>
      <c r="BI44" s="383"/>
      <c r="BJ44" s="383"/>
      <c r="BK44" s="593"/>
    </row>
    <row r="45" spans="1:63" x14ac:dyDescent="0.25">
      <c r="A45" s="466"/>
      <c r="B45" s="467">
        <v>1999</v>
      </c>
      <c r="C45" s="467" t="s">
        <v>121</v>
      </c>
      <c r="D45" s="468"/>
      <c r="E45" s="469">
        <f t="shared" ref="E45:AQ45" si="52">E19+E32+E37+E43</f>
        <v>2374.865665360639</v>
      </c>
      <c r="F45" s="469">
        <f t="shared" si="52"/>
        <v>17392.032406665312</v>
      </c>
      <c r="G45" s="469">
        <f t="shared" si="52"/>
        <v>9884.7159541904421</v>
      </c>
      <c r="H45" s="469">
        <f t="shared" si="52"/>
        <v>7040.7600627730426</v>
      </c>
      <c r="I45" s="470">
        <f t="shared" si="52"/>
        <v>4427.0527792604398</v>
      </c>
      <c r="J45" s="470">
        <f t="shared" si="52"/>
        <v>9886.3684561610517</v>
      </c>
      <c r="K45" s="470">
        <f t="shared" si="52"/>
        <v>6205.6957336254954</v>
      </c>
      <c r="L45" s="470">
        <f t="shared" si="52"/>
        <v>7527.6973101123731</v>
      </c>
      <c r="M45" s="470">
        <f t="shared" si="52"/>
        <v>5952.8629321223789</v>
      </c>
      <c r="N45" s="471">
        <f t="shared" si="52"/>
        <v>60104.687018403725</v>
      </c>
      <c r="O45" s="469">
        <f t="shared" si="52"/>
        <v>12975.28747432487</v>
      </c>
      <c r="P45" s="469">
        <f t="shared" si="52"/>
        <v>67811.77718221664</v>
      </c>
      <c r="Q45" s="469">
        <f t="shared" si="52"/>
        <v>20903.661236701315</v>
      </c>
      <c r="R45" s="469">
        <f t="shared" si="52"/>
        <v>36659.026522275606</v>
      </c>
      <c r="S45" s="469">
        <f t="shared" si="52"/>
        <v>79040.339224038849</v>
      </c>
      <c r="T45" s="470">
        <f t="shared" si="52"/>
        <v>16170.447358228119</v>
      </c>
      <c r="U45" s="470">
        <f t="shared" si="52"/>
        <v>60985.345913736623</v>
      </c>
      <c r="V45" s="470">
        <f t="shared" si="52"/>
        <v>37411.659785870746</v>
      </c>
      <c r="W45" s="470">
        <f t="shared" si="52"/>
        <v>39416.486988110584</v>
      </c>
      <c r="X45" s="470">
        <f t="shared" si="52"/>
        <v>8482.691975974165</v>
      </c>
      <c r="Y45" s="470">
        <f t="shared" si="52"/>
        <v>95270.531392163452</v>
      </c>
      <c r="Z45" s="472">
        <f t="shared" ref="Z45:AP45" si="53">Z19+Z32+Z37+Z43</f>
        <v>27228.243721521932</v>
      </c>
      <c r="AA45" s="470">
        <f t="shared" si="53"/>
        <v>79239.897191148091</v>
      </c>
      <c r="AB45" s="470">
        <f t="shared" si="53"/>
        <v>36849.209485788677</v>
      </c>
      <c r="AC45" s="470">
        <f t="shared" si="53"/>
        <v>6149.5479220004563</v>
      </c>
      <c r="AD45" s="470">
        <f t="shared" si="53"/>
        <v>25132.929305268615</v>
      </c>
      <c r="AE45" s="470">
        <f t="shared" si="53"/>
        <v>27858.222903163867</v>
      </c>
      <c r="AF45" s="470">
        <f t="shared" si="53"/>
        <v>57286.259338649412</v>
      </c>
      <c r="AG45" s="470">
        <f t="shared" si="53"/>
        <v>23799.024816557667</v>
      </c>
      <c r="AH45" s="470">
        <f t="shared" si="53"/>
        <v>23877.674229114371</v>
      </c>
      <c r="AI45" s="470">
        <f t="shared" si="53"/>
        <v>6149.5479220004563</v>
      </c>
      <c r="AJ45" s="471">
        <f t="shared" si="53"/>
        <v>16394.221818402959</v>
      </c>
      <c r="AK45" s="472">
        <f t="shared" si="53"/>
        <v>10500</v>
      </c>
      <c r="AL45" s="472">
        <f t="shared" si="53"/>
        <v>10500</v>
      </c>
      <c r="AM45" s="472">
        <f t="shared" si="53"/>
        <v>2796.0306143235453</v>
      </c>
      <c r="AN45" s="472">
        <f t="shared" si="53"/>
        <v>33841.879861333407</v>
      </c>
      <c r="AO45" s="472">
        <f t="shared" si="53"/>
        <v>34650</v>
      </c>
      <c r="AP45" s="472">
        <f t="shared" si="53"/>
        <v>76288.465791694616</v>
      </c>
      <c r="AQ45" s="470">
        <f t="shared" si="52"/>
        <v>10500</v>
      </c>
      <c r="AR45" s="471">
        <f>AR19+AR32+AR37+AR43</f>
        <v>1114965.1482932838</v>
      </c>
      <c r="AS45" s="473"/>
      <c r="AT45" s="469">
        <f>AT19+AT32+AT37+AT43</f>
        <v>278741.28707332094</v>
      </c>
      <c r="AU45" s="470">
        <f t="shared" ref="AU45:AX45" si="54">AU19+AU32+AU37+AU43</f>
        <v>278741.28707332094</v>
      </c>
      <c r="AV45" s="470">
        <f t="shared" si="54"/>
        <v>278741.28707332094</v>
      </c>
      <c r="AW45" s="470">
        <f t="shared" si="54"/>
        <v>278741.28707332094</v>
      </c>
      <c r="AX45" s="512">
        <f t="shared" si="54"/>
        <v>1114965.1482932838</v>
      </c>
      <c r="AY45" s="520"/>
      <c r="AZ45" s="474">
        <f>SUM(E45:N45)</f>
        <v>130796.73831867489</v>
      </c>
      <c r="BA45" s="475">
        <f>SUM(O45:Y45)</f>
        <v>475127.25505364104</v>
      </c>
      <c r="BB45" s="475">
        <f>SUM(Z45:AJ45)</f>
        <v>329964.77865361649</v>
      </c>
      <c r="BC45" s="475">
        <f>SUM(AK45:AQ45)</f>
        <v>179076.37626735156</v>
      </c>
      <c r="BD45" s="476">
        <f>SUM(AZ45:BC45)</f>
        <v>1114965.1482932838</v>
      </c>
      <c r="BE45" s="175"/>
      <c r="BF45" s="460">
        <f>SUM(E45:N45)</f>
        <v>130796.73831867489</v>
      </c>
      <c r="BG45" s="461">
        <f>SUM(Z45:AJ45)</f>
        <v>329964.77865361649</v>
      </c>
      <c r="BH45" s="461"/>
      <c r="BI45" s="461"/>
      <c r="BJ45" s="461">
        <f>SUM(O45:Y45)</f>
        <v>475127.25505364104</v>
      </c>
      <c r="BK45" s="594">
        <f>SUM(BF45:BJ45)</f>
        <v>935888.77202593244</v>
      </c>
    </row>
    <row r="46" spans="1:63" x14ac:dyDescent="0.25">
      <c r="A46" s="183"/>
      <c r="B46" s="184"/>
      <c r="C46" s="184"/>
      <c r="D46" s="184"/>
      <c r="E46" s="196"/>
      <c r="F46" s="197"/>
      <c r="G46" s="197"/>
      <c r="H46" s="197"/>
      <c r="I46" s="197"/>
      <c r="J46" s="197"/>
      <c r="K46" s="197"/>
      <c r="L46" s="197"/>
      <c r="M46" s="197"/>
      <c r="N46" s="198"/>
      <c r="O46" s="196"/>
      <c r="P46" s="197"/>
      <c r="Q46" s="197"/>
      <c r="R46" s="197"/>
      <c r="S46" s="197"/>
      <c r="T46" s="197"/>
      <c r="U46" s="197"/>
      <c r="V46" s="197"/>
      <c r="W46" s="197"/>
      <c r="X46" s="204"/>
      <c r="Y46" s="197"/>
      <c r="Z46" s="197"/>
      <c r="AA46" s="197"/>
      <c r="AB46" s="197"/>
      <c r="AC46" s="197"/>
      <c r="AD46" s="197"/>
      <c r="AE46" s="197"/>
      <c r="AF46" s="197"/>
      <c r="AG46" s="197"/>
      <c r="AH46" s="197"/>
      <c r="AI46" s="197"/>
      <c r="AJ46" s="198"/>
      <c r="AK46" s="197"/>
      <c r="AL46" s="197"/>
      <c r="AM46" s="197"/>
      <c r="AN46" s="197"/>
      <c r="AO46" s="197"/>
      <c r="AP46" s="197"/>
      <c r="AQ46" s="197"/>
      <c r="AR46" s="198"/>
      <c r="AS46" s="199"/>
      <c r="AT46" s="392"/>
      <c r="AU46" s="248"/>
      <c r="AV46" s="248"/>
      <c r="AW46" s="248"/>
      <c r="AX46" s="509"/>
      <c r="AY46" s="199"/>
      <c r="AZ46" s="453"/>
      <c r="BA46" s="446"/>
      <c r="BB46" s="446"/>
      <c r="BC46" s="446"/>
      <c r="BD46" s="459"/>
      <c r="BE46" s="175"/>
      <c r="BF46" s="174"/>
      <c r="BG46" s="168"/>
      <c r="BH46" s="383"/>
      <c r="BI46" s="383"/>
      <c r="BJ46" s="383"/>
      <c r="BK46" s="593"/>
    </row>
    <row r="47" spans="1:63" x14ac:dyDescent="0.25">
      <c r="A47" s="249">
        <v>20</v>
      </c>
      <c r="B47" s="258" t="s">
        <v>122</v>
      </c>
      <c r="C47" s="258"/>
      <c r="D47" s="269"/>
      <c r="E47" s="270"/>
      <c r="F47" s="273"/>
      <c r="G47" s="273"/>
      <c r="H47" s="273"/>
      <c r="I47" s="271"/>
      <c r="J47" s="271"/>
      <c r="K47" s="271"/>
      <c r="L47" s="687"/>
      <c r="M47" s="687"/>
      <c r="N47" s="272"/>
      <c r="O47" s="270"/>
      <c r="P47" s="273"/>
      <c r="Q47" s="273"/>
      <c r="R47" s="273"/>
      <c r="S47" s="273"/>
      <c r="T47" s="271"/>
      <c r="U47" s="271"/>
      <c r="V47" s="271"/>
      <c r="W47" s="271"/>
      <c r="X47" s="271"/>
      <c r="Y47" s="271"/>
      <c r="Z47" s="273"/>
      <c r="AA47" s="271"/>
      <c r="AB47" s="271"/>
      <c r="AC47" s="271"/>
      <c r="AD47" s="271"/>
      <c r="AE47" s="271"/>
      <c r="AF47" s="271"/>
      <c r="AG47" s="271"/>
      <c r="AH47" s="271"/>
      <c r="AI47" s="271"/>
      <c r="AJ47" s="272"/>
      <c r="AK47" s="273"/>
      <c r="AL47" s="273"/>
      <c r="AM47" s="273"/>
      <c r="AN47" s="273"/>
      <c r="AO47" s="273"/>
      <c r="AP47" s="273"/>
      <c r="AQ47" s="271"/>
      <c r="AR47" s="272"/>
      <c r="AS47" s="288"/>
      <c r="AT47" s="277"/>
      <c r="AU47" s="256"/>
      <c r="AV47" s="256"/>
      <c r="AW47" s="256"/>
      <c r="AX47" s="510"/>
      <c r="AY47" s="199"/>
      <c r="AZ47" s="453"/>
      <c r="BA47" s="446"/>
      <c r="BB47" s="446"/>
      <c r="BC47" s="446"/>
      <c r="BD47" s="459"/>
      <c r="BE47" s="175"/>
      <c r="BF47" s="174"/>
      <c r="BG47" s="168"/>
      <c r="BH47" s="383"/>
      <c r="BI47" s="383"/>
      <c r="BJ47" s="383"/>
      <c r="BK47" s="593"/>
    </row>
    <row r="48" spans="1:63" x14ac:dyDescent="0.25">
      <c r="A48" s="174"/>
      <c r="B48" s="258">
        <v>2100</v>
      </c>
      <c r="C48" s="258" t="s">
        <v>123</v>
      </c>
      <c r="D48" s="269"/>
      <c r="E48" s="270"/>
      <c r="F48" s="273"/>
      <c r="G48" s="273"/>
      <c r="H48" s="273"/>
      <c r="I48" s="271"/>
      <c r="J48" s="271"/>
      <c r="K48" s="271"/>
      <c r="L48" s="687"/>
      <c r="M48" s="687"/>
      <c r="N48" s="272"/>
      <c r="O48" s="270"/>
      <c r="P48" s="273"/>
      <c r="Q48" s="273"/>
      <c r="R48" s="273"/>
      <c r="S48" s="273"/>
      <c r="T48" s="271"/>
      <c r="U48" s="271"/>
      <c r="V48" s="271"/>
      <c r="W48" s="271"/>
      <c r="X48" s="271"/>
      <c r="Y48" s="271"/>
      <c r="Z48" s="273"/>
      <c r="AA48" s="271"/>
      <c r="AB48" s="271"/>
      <c r="AC48" s="271"/>
      <c r="AD48" s="271"/>
      <c r="AE48" s="271"/>
      <c r="AF48" s="271"/>
      <c r="AG48" s="271"/>
      <c r="AH48" s="271"/>
      <c r="AI48" s="271"/>
      <c r="AJ48" s="272"/>
      <c r="AK48" s="273"/>
      <c r="AL48" s="273"/>
      <c r="AM48" s="273"/>
      <c r="AN48" s="273"/>
      <c r="AO48" s="273"/>
      <c r="AP48" s="273"/>
      <c r="AQ48" s="271"/>
      <c r="AR48" s="272"/>
      <c r="AS48" s="288"/>
      <c r="AT48" s="392"/>
      <c r="AU48" s="248"/>
      <c r="AV48" s="248"/>
      <c r="AW48" s="248"/>
      <c r="AX48" s="509"/>
      <c r="AY48" s="199"/>
      <c r="AZ48" s="453"/>
      <c r="BA48" s="446"/>
      <c r="BB48" s="446"/>
      <c r="BC48" s="446"/>
      <c r="BD48" s="459"/>
      <c r="BE48" s="175"/>
      <c r="BF48" s="174"/>
      <c r="BG48" s="168"/>
      <c r="BH48" s="383"/>
      <c r="BI48" s="383"/>
      <c r="BJ48" s="383"/>
      <c r="BK48" s="593"/>
    </row>
    <row r="49" spans="1:63" x14ac:dyDescent="0.25">
      <c r="A49" s="174"/>
      <c r="B49" s="258"/>
      <c r="C49" s="212">
        <v>2101</v>
      </c>
      <c r="D49" s="242"/>
      <c r="E49" s="280"/>
      <c r="F49" s="282"/>
      <c r="G49" s="282"/>
      <c r="H49" s="282"/>
      <c r="I49" s="241"/>
      <c r="J49" s="241"/>
      <c r="K49" s="241"/>
      <c r="L49" s="690"/>
      <c r="M49" s="690"/>
      <c r="N49" s="281"/>
      <c r="O49" s="280"/>
      <c r="P49" s="282"/>
      <c r="Q49" s="282"/>
      <c r="R49" s="282"/>
      <c r="S49" s="282"/>
      <c r="T49" s="241"/>
      <c r="U49" s="241"/>
      <c r="V49" s="241"/>
      <c r="W49" s="241"/>
      <c r="X49" s="241"/>
      <c r="Y49" s="241"/>
      <c r="Z49" s="282"/>
      <c r="AA49" s="241"/>
      <c r="AB49" s="241"/>
      <c r="AC49" s="241"/>
      <c r="AD49" s="241"/>
      <c r="AE49" s="241"/>
      <c r="AF49" s="241"/>
      <c r="AG49" s="241"/>
      <c r="AH49" s="241"/>
      <c r="AI49" s="241"/>
      <c r="AJ49" s="281"/>
      <c r="AK49" s="282"/>
      <c r="AL49" s="282"/>
      <c r="AM49" s="282"/>
      <c r="AN49" s="282"/>
      <c r="AO49" s="282"/>
      <c r="AP49" s="282"/>
      <c r="AQ49" s="241"/>
      <c r="AR49" s="281">
        <f>SUM(E49:AQ49)</f>
        <v>0</v>
      </c>
      <c r="AS49" s="398"/>
      <c r="AT49" s="390">
        <f t="shared" ref="AT49:AW50" si="55">$AR49/4</f>
        <v>0</v>
      </c>
      <c r="AU49" s="390">
        <f t="shared" si="55"/>
        <v>0</v>
      </c>
      <c r="AV49" s="390">
        <f t="shared" si="55"/>
        <v>0</v>
      </c>
      <c r="AW49" s="390">
        <f t="shared" si="55"/>
        <v>0</v>
      </c>
      <c r="AX49" s="508">
        <f t="shared" ref="AX49:AX50" si="56">SUM(AT49:AW49)</f>
        <v>0</v>
      </c>
      <c r="AY49" s="199"/>
      <c r="AZ49" s="453">
        <f>SUM(E49:N49)</f>
        <v>0</v>
      </c>
      <c r="BA49" s="446">
        <f>SUM(O49:Y49)</f>
        <v>0</v>
      </c>
      <c r="BB49" s="446">
        <f>SUM(Z49:AJ49)</f>
        <v>0</v>
      </c>
      <c r="BC49" s="446">
        <f>SUM(AK49:AQ49)</f>
        <v>0</v>
      </c>
      <c r="BD49" s="459">
        <f t="shared" ref="BD49:BD50" si="57">SUM(AZ49:BC49)</f>
        <v>0</v>
      </c>
      <c r="BE49" s="175"/>
      <c r="BF49" s="450">
        <f>SUM(E49:N49)</f>
        <v>0</v>
      </c>
      <c r="BG49" s="444">
        <f>SUM(Z49:AJ49)</f>
        <v>0</v>
      </c>
      <c r="BH49" s="444"/>
      <c r="BI49" s="444"/>
      <c r="BJ49" s="444">
        <f>SUM(O49:Y49)</f>
        <v>0</v>
      </c>
      <c r="BK49" s="595">
        <f t="shared" ref="BK49:BK50" si="58">SUM(BF49:BJ49)</f>
        <v>0</v>
      </c>
    </row>
    <row r="50" spans="1:63" x14ac:dyDescent="0.25">
      <c r="A50" s="174"/>
      <c r="B50" s="258"/>
      <c r="C50" s="212">
        <v>2102</v>
      </c>
      <c r="D50" s="242"/>
      <c r="E50" s="280"/>
      <c r="F50" s="282"/>
      <c r="G50" s="282"/>
      <c r="H50" s="282"/>
      <c r="I50" s="241"/>
      <c r="J50" s="241"/>
      <c r="K50" s="241"/>
      <c r="L50" s="690"/>
      <c r="M50" s="690"/>
      <c r="N50" s="281"/>
      <c r="O50" s="280"/>
      <c r="P50" s="282"/>
      <c r="Q50" s="282"/>
      <c r="R50" s="282"/>
      <c r="S50" s="282"/>
      <c r="T50" s="241"/>
      <c r="U50" s="241"/>
      <c r="V50" s="241"/>
      <c r="W50" s="241"/>
      <c r="X50" s="241"/>
      <c r="Y50" s="241"/>
      <c r="Z50" s="282"/>
      <c r="AA50" s="241"/>
      <c r="AB50" s="241"/>
      <c r="AC50" s="241"/>
      <c r="AD50" s="241"/>
      <c r="AE50" s="241"/>
      <c r="AF50" s="241"/>
      <c r="AG50" s="241"/>
      <c r="AH50" s="241"/>
      <c r="AI50" s="241"/>
      <c r="AJ50" s="281"/>
      <c r="AK50" s="282"/>
      <c r="AL50" s="282"/>
      <c r="AM50" s="282"/>
      <c r="AN50" s="282"/>
      <c r="AO50" s="282"/>
      <c r="AP50" s="282"/>
      <c r="AQ50" s="241"/>
      <c r="AR50" s="281">
        <f>SUM(E50:AQ50)</f>
        <v>0</v>
      </c>
      <c r="AS50" s="398"/>
      <c r="AT50" s="390">
        <f t="shared" si="55"/>
        <v>0</v>
      </c>
      <c r="AU50" s="390">
        <f t="shared" si="55"/>
        <v>0</v>
      </c>
      <c r="AV50" s="390">
        <f t="shared" si="55"/>
        <v>0</v>
      </c>
      <c r="AW50" s="390">
        <f t="shared" si="55"/>
        <v>0</v>
      </c>
      <c r="AX50" s="508">
        <f t="shared" si="56"/>
        <v>0</v>
      </c>
      <c r="AY50" s="199"/>
      <c r="AZ50" s="453">
        <f>SUM(E50:N50)</f>
        <v>0</v>
      </c>
      <c r="BA50" s="446">
        <f>SUM(O50:Y50)</f>
        <v>0</v>
      </c>
      <c r="BB50" s="446">
        <f>SUM(Z50:AJ50)</f>
        <v>0</v>
      </c>
      <c r="BC50" s="446">
        <f>SUM(AK50:AQ50)</f>
        <v>0</v>
      </c>
      <c r="BD50" s="459">
        <f t="shared" si="57"/>
        <v>0</v>
      </c>
      <c r="BE50" s="175"/>
      <c r="BF50" s="450">
        <f>SUM(E50:N50)</f>
        <v>0</v>
      </c>
      <c r="BG50" s="444">
        <f>SUM(Z50:AJ50)</f>
        <v>0</v>
      </c>
      <c r="BH50" s="444"/>
      <c r="BI50" s="444"/>
      <c r="BJ50" s="444">
        <f>SUM(O50:Y50)</f>
        <v>0</v>
      </c>
      <c r="BK50" s="595">
        <f t="shared" si="58"/>
        <v>0</v>
      </c>
    </row>
    <row r="51" spans="1:63" x14ac:dyDescent="0.25">
      <c r="A51" s="174"/>
      <c r="B51" s="258"/>
      <c r="C51" s="258"/>
      <c r="D51" s="269"/>
      <c r="E51" s="270"/>
      <c r="F51" s="273"/>
      <c r="G51" s="273"/>
      <c r="H51" s="273"/>
      <c r="I51" s="271"/>
      <c r="J51" s="271"/>
      <c r="K51" s="271"/>
      <c r="L51" s="687"/>
      <c r="M51" s="687"/>
      <c r="N51" s="272"/>
      <c r="O51" s="270"/>
      <c r="P51" s="273"/>
      <c r="Q51" s="273"/>
      <c r="R51" s="273"/>
      <c r="S51" s="273"/>
      <c r="T51" s="271"/>
      <c r="U51" s="271"/>
      <c r="V51" s="271"/>
      <c r="W51" s="271"/>
      <c r="X51" s="271"/>
      <c r="Y51" s="271"/>
      <c r="Z51" s="273"/>
      <c r="AA51" s="271"/>
      <c r="AB51" s="271"/>
      <c r="AC51" s="271"/>
      <c r="AD51" s="271"/>
      <c r="AE51" s="271"/>
      <c r="AF51" s="271"/>
      <c r="AG51" s="271"/>
      <c r="AH51" s="271"/>
      <c r="AI51" s="271"/>
      <c r="AJ51" s="272"/>
      <c r="AK51" s="273"/>
      <c r="AL51" s="273"/>
      <c r="AM51" s="273"/>
      <c r="AN51" s="273"/>
      <c r="AO51" s="273"/>
      <c r="AP51" s="273"/>
      <c r="AQ51" s="271"/>
      <c r="AR51" s="272"/>
      <c r="AS51" s="288"/>
      <c r="AT51" s="392"/>
      <c r="AU51" s="248"/>
      <c r="AV51" s="248"/>
      <c r="AW51" s="248"/>
      <c r="AX51" s="509"/>
      <c r="AY51" s="199"/>
      <c r="AZ51" s="453"/>
      <c r="BA51" s="446"/>
      <c r="BB51" s="446"/>
      <c r="BC51" s="446"/>
      <c r="BD51" s="459"/>
      <c r="BE51" s="175"/>
      <c r="BF51" s="174"/>
      <c r="BG51" s="168"/>
      <c r="BH51" s="383"/>
      <c r="BI51" s="383"/>
      <c r="BJ51" s="383"/>
      <c r="BK51" s="593"/>
    </row>
    <row r="52" spans="1:63" x14ac:dyDescent="0.25">
      <c r="A52" s="249"/>
      <c r="B52" s="258"/>
      <c r="C52" s="258">
        <v>2199</v>
      </c>
      <c r="D52" s="269" t="s">
        <v>106</v>
      </c>
      <c r="E52" s="277">
        <f t="shared" ref="E52:AQ52" si="59">SUM(E49:E50)</f>
        <v>0</v>
      </c>
      <c r="F52" s="277">
        <f t="shared" si="59"/>
        <v>0</v>
      </c>
      <c r="G52" s="277">
        <f t="shared" si="59"/>
        <v>0</v>
      </c>
      <c r="H52" s="277">
        <f t="shared" si="59"/>
        <v>0</v>
      </c>
      <c r="I52" s="256">
        <f t="shared" si="59"/>
        <v>0</v>
      </c>
      <c r="J52" s="256">
        <f t="shared" si="59"/>
        <v>0</v>
      </c>
      <c r="K52" s="256">
        <f t="shared" si="59"/>
        <v>0</v>
      </c>
      <c r="L52" s="256">
        <f t="shared" si="59"/>
        <v>0</v>
      </c>
      <c r="M52" s="256">
        <f t="shared" si="59"/>
        <v>0</v>
      </c>
      <c r="N52" s="278">
        <f t="shared" si="59"/>
        <v>0</v>
      </c>
      <c r="O52" s="277">
        <f t="shared" si="59"/>
        <v>0</v>
      </c>
      <c r="P52" s="277">
        <f t="shared" si="59"/>
        <v>0</v>
      </c>
      <c r="Q52" s="277">
        <f t="shared" si="59"/>
        <v>0</v>
      </c>
      <c r="R52" s="277">
        <f t="shared" si="59"/>
        <v>0</v>
      </c>
      <c r="S52" s="277">
        <f t="shared" si="59"/>
        <v>0</v>
      </c>
      <c r="T52" s="256">
        <f t="shared" si="59"/>
        <v>0</v>
      </c>
      <c r="U52" s="256">
        <f t="shared" si="59"/>
        <v>0</v>
      </c>
      <c r="V52" s="256">
        <f t="shared" si="59"/>
        <v>0</v>
      </c>
      <c r="W52" s="256">
        <f t="shared" si="59"/>
        <v>0</v>
      </c>
      <c r="X52" s="256">
        <f t="shared" si="59"/>
        <v>0</v>
      </c>
      <c r="Y52" s="256">
        <f t="shared" si="59"/>
        <v>0</v>
      </c>
      <c r="Z52" s="279">
        <f t="shared" ref="Z52:AP52" si="60">SUM(Z49:Z50)</f>
        <v>0</v>
      </c>
      <c r="AA52" s="256">
        <f t="shared" si="60"/>
        <v>0</v>
      </c>
      <c r="AB52" s="256">
        <f t="shared" si="60"/>
        <v>0</v>
      </c>
      <c r="AC52" s="256">
        <f t="shared" si="60"/>
        <v>0</v>
      </c>
      <c r="AD52" s="256">
        <f t="shared" si="60"/>
        <v>0</v>
      </c>
      <c r="AE52" s="256">
        <f t="shared" si="60"/>
        <v>0</v>
      </c>
      <c r="AF52" s="256">
        <f t="shared" si="60"/>
        <v>0</v>
      </c>
      <c r="AG52" s="256">
        <f t="shared" si="60"/>
        <v>0</v>
      </c>
      <c r="AH52" s="256">
        <f t="shared" si="60"/>
        <v>0</v>
      </c>
      <c r="AI52" s="256">
        <f t="shared" si="60"/>
        <v>0</v>
      </c>
      <c r="AJ52" s="278">
        <f t="shared" si="60"/>
        <v>0</v>
      </c>
      <c r="AK52" s="279">
        <f t="shared" si="60"/>
        <v>0</v>
      </c>
      <c r="AL52" s="279">
        <f t="shared" si="60"/>
        <v>0</v>
      </c>
      <c r="AM52" s="279">
        <f t="shared" si="60"/>
        <v>0</v>
      </c>
      <c r="AN52" s="279">
        <f t="shared" si="60"/>
        <v>0</v>
      </c>
      <c r="AO52" s="279">
        <f t="shared" si="60"/>
        <v>0</v>
      </c>
      <c r="AP52" s="279">
        <f t="shared" si="60"/>
        <v>0</v>
      </c>
      <c r="AQ52" s="256">
        <f t="shared" si="59"/>
        <v>0</v>
      </c>
      <c r="AR52" s="278">
        <f>SUM(AR49:AR50)</f>
        <v>0</v>
      </c>
      <c r="AS52" s="288"/>
      <c r="AT52" s="277">
        <f>SUM(AT49:AT50)</f>
        <v>0</v>
      </c>
      <c r="AU52" s="256">
        <f t="shared" ref="AU52:AX52" si="61">SUM(AU49:AU50)</f>
        <v>0</v>
      </c>
      <c r="AV52" s="256">
        <f t="shared" si="61"/>
        <v>0</v>
      </c>
      <c r="AW52" s="256">
        <f t="shared" si="61"/>
        <v>0</v>
      </c>
      <c r="AX52" s="510">
        <f t="shared" si="61"/>
        <v>0</v>
      </c>
      <c r="AY52" s="199"/>
      <c r="AZ52" s="463">
        <f>SUM(E52:N52)</f>
        <v>0</v>
      </c>
      <c r="BA52" s="464">
        <f>SUM(O52:Y52)</f>
        <v>0</v>
      </c>
      <c r="BB52" s="464">
        <f>SUM(Z52:AJ52)</f>
        <v>0</v>
      </c>
      <c r="BC52" s="464">
        <f>SUM(AK52:AQ52)</f>
        <v>0</v>
      </c>
      <c r="BD52" s="465">
        <f>SUM(AZ52:BC52)</f>
        <v>0</v>
      </c>
      <c r="BE52" s="175"/>
      <c r="BF52" s="460">
        <f>SUM(E52:N52)</f>
        <v>0</v>
      </c>
      <c r="BG52" s="461">
        <f>SUM(Z52:AJ52)</f>
        <v>0</v>
      </c>
      <c r="BH52" s="461"/>
      <c r="BI52" s="461"/>
      <c r="BJ52" s="461">
        <f>SUM(O52:Y52)</f>
        <v>0</v>
      </c>
      <c r="BK52" s="594">
        <f>SUM(BF52:BJ52)</f>
        <v>0</v>
      </c>
    </row>
    <row r="53" spans="1:63" x14ac:dyDescent="0.25">
      <c r="A53" s="283"/>
      <c r="B53" s="284"/>
      <c r="C53" s="284"/>
      <c r="D53" s="284"/>
      <c r="E53" s="285"/>
      <c r="F53" s="286"/>
      <c r="G53" s="286"/>
      <c r="H53" s="286"/>
      <c r="I53" s="286"/>
      <c r="J53" s="286"/>
      <c r="K53" s="286"/>
      <c r="L53" s="286"/>
      <c r="M53" s="286"/>
      <c r="N53" s="287"/>
      <c r="O53" s="285"/>
      <c r="P53" s="286"/>
      <c r="Q53" s="286"/>
      <c r="R53" s="286"/>
      <c r="S53" s="286"/>
      <c r="T53" s="286"/>
      <c r="U53" s="286"/>
      <c r="V53" s="286"/>
      <c r="W53" s="286"/>
      <c r="X53" s="273"/>
      <c r="Y53" s="286"/>
      <c r="Z53" s="286"/>
      <c r="AA53" s="286"/>
      <c r="AB53" s="286"/>
      <c r="AC53" s="286"/>
      <c r="AD53" s="286"/>
      <c r="AE53" s="286"/>
      <c r="AF53" s="286"/>
      <c r="AG53" s="286"/>
      <c r="AH53" s="286"/>
      <c r="AI53" s="286"/>
      <c r="AJ53" s="287"/>
      <c r="AK53" s="286"/>
      <c r="AL53" s="286"/>
      <c r="AM53" s="286"/>
      <c r="AN53" s="286"/>
      <c r="AO53" s="286"/>
      <c r="AP53" s="286"/>
      <c r="AQ53" s="286"/>
      <c r="AR53" s="287"/>
      <c r="AS53" s="288"/>
      <c r="AT53" s="277"/>
      <c r="AU53" s="256"/>
      <c r="AV53" s="256"/>
      <c r="AW53" s="256"/>
      <c r="AX53" s="510"/>
      <c r="AY53" s="199"/>
      <c r="AZ53" s="453"/>
      <c r="BA53" s="446"/>
      <c r="BB53" s="446"/>
      <c r="BC53" s="446"/>
      <c r="BD53" s="459"/>
      <c r="BE53" s="175"/>
      <c r="BF53" s="174"/>
      <c r="BG53" s="168"/>
      <c r="BH53" s="383"/>
      <c r="BI53" s="383"/>
      <c r="BJ53" s="383"/>
      <c r="BK53" s="593"/>
    </row>
    <row r="54" spans="1:63" x14ac:dyDescent="0.25">
      <c r="A54" s="249"/>
      <c r="B54" s="258">
        <v>2200</v>
      </c>
      <c r="C54" s="258" t="s">
        <v>124</v>
      </c>
      <c r="D54" s="269"/>
      <c r="E54" s="270"/>
      <c r="F54" s="273"/>
      <c r="G54" s="273"/>
      <c r="H54" s="273"/>
      <c r="I54" s="271"/>
      <c r="J54" s="271"/>
      <c r="K54" s="271"/>
      <c r="L54" s="687"/>
      <c r="M54" s="687"/>
      <c r="N54" s="272"/>
      <c r="O54" s="270"/>
      <c r="P54" s="273"/>
      <c r="Q54" s="273"/>
      <c r="R54" s="273"/>
      <c r="S54" s="273"/>
      <c r="T54" s="271"/>
      <c r="U54" s="271"/>
      <c r="V54" s="271"/>
      <c r="W54" s="271"/>
      <c r="X54" s="271"/>
      <c r="Y54" s="271"/>
      <c r="Z54" s="273"/>
      <c r="AA54" s="271"/>
      <c r="AB54" s="271"/>
      <c r="AC54" s="271"/>
      <c r="AD54" s="271"/>
      <c r="AE54" s="271"/>
      <c r="AF54" s="271"/>
      <c r="AG54" s="271"/>
      <c r="AH54" s="271"/>
      <c r="AI54" s="271"/>
      <c r="AJ54" s="272"/>
      <c r="AK54" s="273"/>
      <c r="AL54" s="273"/>
      <c r="AM54" s="273"/>
      <c r="AN54" s="273"/>
      <c r="AO54" s="273"/>
      <c r="AP54" s="273"/>
      <c r="AQ54" s="271"/>
      <c r="AR54" s="272"/>
      <c r="AS54" s="288"/>
      <c r="AT54" s="277"/>
      <c r="AU54" s="256"/>
      <c r="AV54" s="256"/>
      <c r="AW54" s="256"/>
      <c r="AX54" s="510"/>
      <c r="AY54" s="199"/>
      <c r="AZ54" s="453"/>
      <c r="BA54" s="446"/>
      <c r="BB54" s="446"/>
      <c r="BC54" s="446"/>
      <c r="BD54" s="459"/>
      <c r="BE54" s="175"/>
      <c r="BF54" s="174"/>
      <c r="BG54" s="168"/>
      <c r="BH54" s="383"/>
      <c r="BI54" s="383"/>
      <c r="BJ54" s="383"/>
      <c r="BK54" s="593"/>
    </row>
    <row r="55" spans="1:63" x14ac:dyDescent="0.25">
      <c r="A55" s="249"/>
      <c r="B55" s="258"/>
      <c r="C55" s="212">
        <v>2201</v>
      </c>
      <c r="D55" s="290" t="s">
        <v>125</v>
      </c>
      <c r="E55" s="291"/>
      <c r="F55" s="294"/>
      <c r="G55" s="294"/>
      <c r="H55" s="294"/>
      <c r="I55" s="292"/>
      <c r="J55" s="292"/>
      <c r="K55" s="292"/>
      <c r="L55" s="691"/>
      <c r="M55" s="691"/>
      <c r="N55" s="293"/>
      <c r="O55" s="291"/>
      <c r="P55" s="294"/>
      <c r="Q55" s="294"/>
      <c r="R55" s="294"/>
      <c r="S55" s="294"/>
      <c r="T55" s="292"/>
      <c r="U55" s="292"/>
      <c r="V55" s="292"/>
      <c r="W55" s="292"/>
      <c r="X55" s="292"/>
      <c r="Y55" s="292"/>
      <c r="Z55" s="294"/>
      <c r="AA55" s="292"/>
      <c r="AB55" s="292"/>
      <c r="AC55" s="292"/>
      <c r="AD55" s="292"/>
      <c r="AE55" s="292"/>
      <c r="AF55" s="292"/>
      <c r="AG55" s="292"/>
      <c r="AH55" s="292"/>
      <c r="AI55" s="292"/>
      <c r="AJ55" s="293"/>
      <c r="AK55" s="294"/>
      <c r="AL55" s="294"/>
      <c r="AM55" s="294"/>
      <c r="AN55" s="294"/>
      <c r="AO55" s="294"/>
      <c r="AP55" s="294"/>
      <c r="AQ55" s="292"/>
      <c r="AR55" s="267">
        <f>SUM(E55:AQ55)</f>
        <v>0</v>
      </c>
      <c r="AS55" s="398"/>
      <c r="AT55" s="420">
        <f>$AR55/4</f>
        <v>0</v>
      </c>
      <c r="AU55" s="420">
        <f t="shared" ref="AU55:AW56" si="62">$AR55/4</f>
        <v>0</v>
      </c>
      <c r="AV55" s="420">
        <f t="shared" si="62"/>
        <v>0</v>
      </c>
      <c r="AW55" s="420">
        <f t="shared" si="62"/>
        <v>0</v>
      </c>
      <c r="AX55" s="511">
        <f t="shared" ref="AX55:AX56" si="63">SUM(AT55:AW55)</f>
        <v>0</v>
      </c>
      <c r="AY55" s="199"/>
      <c r="AZ55" s="454">
        <f>SUM(E55:N55)</f>
        <v>0</v>
      </c>
      <c r="BA55" s="447">
        <f>SUM(O55:Y55)</f>
        <v>0</v>
      </c>
      <c r="BB55" s="447">
        <f>SUM(Z55:AJ55)</f>
        <v>0</v>
      </c>
      <c r="BC55" s="447">
        <f>SUM(AK55:AQ55)</f>
        <v>0</v>
      </c>
      <c r="BD55" s="455">
        <f t="shared" ref="BD55:BD56" si="64">SUM(AZ55:BC55)</f>
        <v>0</v>
      </c>
      <c r="BE55" s="175"/>
      <c r="BF55" s="450">
        <f>SUM(E55:N55)</f>
        <v>0</v>
      </c>
      <c r="BG55" s="444">
        <f>SUM(Z55:AJ55)</f>
        <v>0</v>
      </c>
      <c r="BH55" s="444"/>
      <c r="BI55" s="444"/>
      <c r="BJ55" s="444">
        <f>SUM(O55:Y55)</f>
        <v>0</v>
      </c>
      <c r="BK55" s="595">
        <f t="shared" ref="BK55:BK56" si="65">SUM(BF55:BJ55)</f>
        <v>0</v>
      </c>
    </row>
    <row r="56" spans="1:63" x14ac:dyDescent="0.25">
      <c r="A56" s="249"/>
      <c r="B56" s="258"/>
      <c r="C56" s="212">
        <v>2202</v>
      </c>
      <c r="D56" s="290" t="s">
        <v>126</v>
      </c>
      <c r="E56" s="291"/>
      <c r="F56" s="294"/>
      <c r="G56" s="294"/>
      <c r="H56" s="294"/>
      <c r="I56" s="292"/>
      <c r="J56" s="292"/>
      <c r="K56" s="292"/>
      <c r="L56" s="691"/>
      <c r="M56" s="691"/>
      <c r="N56" s="293"/>
      <c r="O56" s="291"/>
      <c r="P56" s="294"/>
      <c r="Q56" s="294"/>
      <c r="R56" s="294"/>
      <c r="S56" s="294"/>
      <c r="T56" s="292"/>
      <c r="U56" s="292"/>
      <c r="V56" s="292"/>
      <c r="W56" s="292"/>
      <c r="X56" s="292"/>
      <c r="Y56" s="292"/>
      <c r="Z56" s="294"/>
      <c r="AA56" s="292"/>
      <c r="AB56" s="292"/>
      <c r="AC56" s="292"/>
      <c r="AD56" s="292"/>
      <c r="AE56" s="292"/>
      <c r="AF56" s="292"/>
      <c r="AG56" s="292"/>
      <c r="AH56" s="292"/>
      <c r="AI56" s="292"/>
      <c r="AJ56" s="293"/>
      <c r="AK56" s="294"/>
      <c r="AL56" s="294"/>
      <c r="AM56" s="294"/>
      <c r="AN56" s="294"/>
      <c r="AO56" s="294"/>
      <c r="AP56" s="294"/>
      <c r="AQ56" s="292"/>
      <c r="AR56" s="267">
        <f>SUM(E56:AQ56)</f>
        <v>0</v>
      </c>
      <c r="AS56" s="398"/>
      <c r="AT56" s="420">
        <f>$AR56/4</f>
        <v>0</v>
      </c>
      <c r="AU56" s="420">
        <f t="shared" si="62"/>
        <v>0</v>
      </c>
      <c r="AV56" s="420">
        <f t="shared" si="62"/>
        <v>0</v>
      </c>
      <c r="AW56" s="420">
        <f t="shared" si="62"/>
        <v>0</v>
      </c>
      <c r="AX56" s="511">
        <f t="shared" si="63"/>
        <v>0</v>
      </c>
      <c r="AY56" s="199"/>
      <c r="AZ56" s="454">
        <f>SUM(E56:N56)</f>
        <v>0</v>
      </c>
      <c r="BA56" s="447">
        <f>SUM(O56:Y56)</f>
        <v>0</v>
      </c>
      <c r="BB56" s="447">
        <f>SUM(Z56:AJ56)</f>
        <v>0</v>
      </c>
      <c r="BC56" s="447">
        <f>SUM(AK56:AQ56)</f>
        <v>0</v>
      </c>
      <c r="BD56" s="455">
        <f t="shared" si="64"/>
        <v>0</v>
      </c>
      <c r="BE56" s="175"/>
      <c r="BF56" s="450">
        <f>SUM(E56:N56)</f>
        <v>0</v>
      </c>
      <c r="BG56" s="444">
        <f>SUM(Z56:AJ56)</f>
        <v>0</v>
      </c>
      <c r="BH56" s="444"/>
      <c r="BI56" s="444"/>
      <c r="BJ56" s="444">
        <f>SUM(O56:Y56)</f>
        <v>0</v>
      </c>
      <c r="BK56" s="595">
        <f t="shared" si="65"/>
        <v>0</v>
      </c>
    </row>
    <row r="57" spans="1:63" x14ac:dyDescent="0.25">
      <c r="A57" s="249"/>
      <c r="B57" s="258"/>
      <c r="C57" s="258"/>
      <c r="D57" s="269"/>
      <c r="E57" s="270"/>
      <c r="F57" s="273"/>
      <c r="G57" s="273"/>
      <c r="H57" s="273"/>
      <c r="I57" s="271"/>
      <c r="J57" s="271"/>
      <c r="K57" s="271"/>
      <c r="L57" s="687"/>
      <c r="M57" s="687"/>
      <c r="N57" s="272"/>
      <c r="O57" s="270"/>
      <c r="P57" s="273"/>
      <c r="Q57" s="273"/>
      <c r="R57" s="273"/>
      <c r="S57" s="273"/>
      <c r="T57" s="271"/>
      <c r="U57" s="271"/>
      <c r="V57" s="271"/>
      <c r="W57" s="271"/>
      <c r="X57" s="271"/>
      <c r="Y57" s="271"/>
      <c r="Z57" s="273"/>
      <c r="AA57" s="271"/>
      <c r="AB57" s="271"/>
      <c r="AC57" s="271"/>
      <c r="AD57" s="271"/>
      <c r="AE57" s="271"/>
      <c r="AF57" s="271"/>
      <c r="AG57" s="271"/>
      <c r="AH57" s="271"/>
      <c r="AI57" s="271"/>
      <c r="AJ57" s="272"/>
      <c r="AK57" s="273"/>
      <c r="AL57" s="273"/>
      <c r="AM57" s="273"/>
      <c r="AN57" s="273"/>
      <c r="AO57" s="273"/>
      <c r="AP57" s="273"/>
      <c r="AQ57" s="271"/>
      <c r="AR57" s="272"/>
      <c r="AS57" s="288"/>
      <c r="AT57" s="277"/>
      <c r="AU57" s="256"/>
      <c r="AV57" s="256"/>
      <c r="AW57" s="256"/>
      <c r="AX57" s="510"/>
      <c r="AY57" s="199"/>
      <c r="AZ57" s="453"/>
      <c r="BA57" s="446"/>
      <c r="BB57" s="446"/>
      <c r="BC57" s="446"/>
      <c r="BD57" s="459"/>
      <c r="BE57" s="175"/>
      <c r="BF57" s="174"/>
      <c r="BG57" s="168"/>
      <c r="BH57" s="383"/>
      <c r="BI57" s="383"/>
      <c r="BJ57" s="383"/>
      <c r="BK57" s="593"/>
    </row>
    <row r="58" spans="1:63" x14ac:dyDescent="0.25">
      <c r="A58" s="249"/>
      <c r="B58" s="258"/>
      <c r="C58" s="258">
        <v>2299</v>
      </c>
      <c r="D58" s="269" t="s">
        <v>106</v>
      </c>
      <c r="E58" s="277">
        <f t="shared" ref="E58:AQ58" si="66">SUM(E55:E56)</f>
        <v>0</v>
      </c>
      <c r="F58" s="277">
        <f t="shared" si="66"/>
        <v>0</v>
      </c>
      <c r="G58" s="277">
        <f t="shared" si="66"/>
        <v>0</v>
      </c>
      <c r="H58" s="277">
        <f t="shared" si="66"/>
        <v>0</v>
      </c>
      <c r="I58" s="256">
        <f t="shared" si="66"/>
        <v>0</v>
      </c>
      <c r="J58" s="256">
        <f t="shared" si="66"/>
        <v>0</v>
      </c>
      <c r="K58" s="256">
        <f t="shared" si="66"/>
        <v>0</v>
      </c>
      <c r="L58" s="256">
        <f t="shared" si="66"/>
        <v>0</v>
      </c>
      <c r="M58" s="256">
        <f t="shared" si="66"/>
        <v>0</v>
      </c>
      <c r="N58" s="278">
        <f t="shared" si="66"/>
        <v>0</v>
      </c>
      <c r="O58" s="277">
        <f t="shared" si="66"/>
        <v>0</v>
      </c>
      <c r="P58" s="277">
        <f t="shared" si="66"/>
        <v>0</v>
      </c>
      <c r="Q58" s="277">
        <f t="shared" si="66"/>
        <v>0</v>
      </c>
      <c r="R58" s="277">
        <f t="shared" si="66"/>
        <v>0</v>
      </c>
      <c r="S58" s="277">
        <f t="shared" si="66"/>
        <v>0</v>
      </c>
      <c r="T58" s="256">
        <f t="shared" si="66"/>
        <v>0</v>
      </c>
      <c r="U58" s="256">
        <f t="shared" si="66"/>
        <v>0</v>
      </c>
      <c r="V58" s="256">
        <f t="shared" si="66"/>
        <v>0</v>
      </c>
      <c r="W58" s="256">
        <f t="shared" si="66"/>
        <v>0</v>
      </c>
      <c r="X58" s="256">
        <f t="shared" si="66"/>
        <v>0</v>
      </c>
      <c r="Y58" s="256">
        <f t="shared" si="66"/>
        <v>0</v>
      </c>
      <c r="Z58" s="279">
        <f t="shared" ref="Z58:AP58" si="67">SUM(Z55:Z56)</f>
        <v>0</v>
      </c>
      <c r="AA58" s="256">
        <f t="shared" si="67"/>
        <v>0</v>
      </c>
      <c r="AB58" s="256">
        <f t="shared" si="67"/>
        <v>0</v>
      </c>
      <c r="AC58" s="256">
        <f t="shared" si="67"/>
        <v>0</v>
      </c>
      <c r="AD58" s="256">
        <f t="shared" si="67"/>
        <v>0</v>
      </c>
      <c r="AE58" s="256">
        <f t="shared" si="67"/>
        <v>0</v>
      </c>
      <c r="AF58" s="256">
        <f t="shared" si="67"/>
        <v>0</v>
      </c>
      <c r="AG58" s="256">
        <f t="shared" si="67"/>
        <v>0</v>
      </c>
      <c r="AH58" s="256">
        <f t="shared" si="67"/>
        <v>0</v>
      </c>
      <c r="AI58" s="256">
        <f t="shared" si="67"/>
        <v>0</v>
      </c>
      <c r="AJ58" s="278">
        <f t="shared" si="67"/>
        <v>0</v>
      </c>
      <c r="AK58" s="279">
        <f t="shared" si="67"/>
        <v>0</v>
      </c>
      <c r="AL58" s="279">
        <f t="shared" si="67"/>
        <v>0</v>
      </c>
      <c r="AM58" s="279">
        <f t="shared" si="67"/>
        <v>0</v>
      </c>
      <c r="AN58" s="279">
        <f t="shared" si="67"/>
        <v>0</v>
      </c>
      <c r="AO58" s="279">
        <f t="shared" si="67"/>
        <v>0</v>
      </c>
      <c r="AP58" s="279">
        <f t="shared" si="67"/>
        <v>0</v>
      </c>
      <c r="AQ58" s="256">
        <f t="shared" si="66"/>
        <v>0</v>
      </c>
      <c r="AR58" s="278">
        <f>SUM(AR55:AR56)</f>
        <v>0</v>
      </c>
      <c r="AS58" s="288"/>
      <c r="AT58" s="277">
        <f>SUM(AT55:AT56)</f>
        <v>0</v>
      </c>
      <c r="AU58" s="256">
        <f t="shared" ref="AU58:AX58" si="68">SUM(AU55:AU56)</f>
        <v>0</v>
      </c>
      <c r="AV58" s="256">
        <f t="shared" si="68"/>
        <v>0</v>
      </c>
      <c r="AW58" s="256">
        <f t="shared" si="68"/>
        <v>0</v>
      </c>
      <c r="AX58" s="510">
        <f t="shared" si="68"/>
        <v>0</v>
      </c>
      <c r="AY58" s="199"/>
      <c r="AZ58" s="463">
        <f>SUM(E58:N58)</f>
        <v>0</v>
      </c>
      <c r="BA58" s="464">
        <f>SUM(O58:Y58)</f>
        <v>0</v>
      </c>
      <c r="BB58" s="464">
        <f>SUM(Z58:AJ58)</f>
        <v>0</v>
      </c>
      <c r="BC58" s="464">
        <f>SUM(AK58:AQ58)</f>
        <v>0</v>
      </c>
      <c r="BD58" s="465">
        <f>SUM(AZ58:BC58)</f>
        <v>0</v>
      </c>
      <c r="BE58" s="175"/>
      <c r="BF58" s="450">
        <f>SUM(E58:N58)</f>
        <v>0</v>
      </c>
      <c r="BG58" s="444">
        <f>SUM(Z58:AJ58)</f>
        <v>0</v>
      </c>
      <c r="BH58" s="444"/>
      <c r="BI58" s="444"/>
      <c r="BJ58" s="444">
        <f>SUM(O58:Y58)</f>
        <v>0</v>
      </c>
      <c r="BK58" s="595">
        <f>SUM(BF58:BJ58)</f>
        <v>0</v>
      </c>
    </row>
    <row r="59" spans="1:63" x14ac:dyDescent="0.25">
      <c r="A59" s="283"/>
      <c r="B59" s="284"/>
      <c r="C59" s="284"/>
      <c r="D59" s="284"/>
      <c r="E59" s="285"/>
      <c r="F59" s="286"/>
      <c r="G59" s="286"/>
      <c r="H59" s="286"/>
      <c r="I59" s="286"/>
      <c r="J59" s="286"/>
      <c r="K59" s="286"/>
      <c r="L59" s="286"/>
      <c r="M59" s="286"/>
      <c r="N59" s="287"/>
      <c r="O59" s="285"/>
      <c r="P59" s="286"/>
      <c r="Q59" s="286"/>
      <c r="R59" s="286"/>
      <c r="S59" s="286"/>
      <c r="T59" s="286"/>
      <c r="U59" s="286"/>
      <c r="V59" s="286"/>
      <c r="W59" s="286"/>
      <c r="X59" s="273"/>
      <c r="Y59" s="286"/>
      <c r="Z59" s="286"/>
      <c r="AA59" s="286"/>
      <c r="AB59" s="286"/>
      <c r="AC59" s="286"/>
      <c r="AD59" s="286"/>
      <c r="AE59" s="286"/>
      <c r="AF59" s="286"/>
      <c r="AG59" s="286"/>
      <c r="AH59" s="286"/>
      <c r="AI59" s="286"/>
      <c r="AJ59" s="287"/>
      <c r="AK59" s="286"/>
      <c r="AL59" s="286"/>
      <c r="AM59" s="286"/>
      <c r="AN59" s="286"/>
      <c r="AO59" s="286"/>
      <c r="AP59" s="286"/>
      <c r="AQ59" s="286"/>
      <c r="AR59" s="287"/>
      <c r="AS59" s="288"/>
      <c r="AT59" s="277"/>
      <c r="AU59" s="256"/>
      <c r="AV59" s="256"/>
      <c r="AW59" s="256"/>
      <c r="AX59" s="510"/>
      <c r="AY59" s="199"/>
      <c r="AZ59" s="453"/>
      <c r="BA59" s="446"/>
      <c r="BB59" s="446"/>
      <c r="BC59" s="446"/>
      <c r="BD59" s="459"/>
      <c r="BE59" s="175"/>
      <c r="BF59" s="174"/>
      <c r="BG59" s="168"/>
      <c r="BH59" s="383"/>
      <c r="BI59" s="383"/>
      <c r="BJ59" s="383"/>
      <c r="BK59" s="593"/>
    </row>
    <row r="60" spans="1:63" x14ac:dyDescent="0.25">
      <c r="A60" s="249"/>
      <c r="B60" s="258">
        <v>2300</v>
      </c>
      <c r="C60" s="258" t="s">
        <v>127</v>
      </c>
      <c r="D60" s="269"/>
      <c r="E60" s="270"/>
      <c r="F60" s="273"/>
      <c r="G60" s="273"/>
      <c r="H60" s="273"/>
      <c r="I60" s="271"/>
      <c r="J60" s="271"/>
      <c r="K60" s="271"/>
      <c r="L60" s="687"/>
      <c r="M60" s="687"/>
      <c r="N60" s="272"/>
      <c r="O60" s="270"/>
      <c r="P60" s="273"/>
      <c r="Q60" s="273"/>
      <c r="R60" s="273"/>
      <c r="S60" s="273"/>
      <c r="T60" s="271"/>
      <c r="U60" s="271"/>
      <c r="V60" s="271"/>
      <c r="W60" s="271"/>
      <c r="X60" s="271"/>
      <c r="Y60" s="271"/>
      <c r="Z60" s="273"/>
      <c r="AA60" s="271"/>
      <c r="AB60" s="271"/>
      <c r="AC60" s="271"/>
      <c r="AD60" s="271"/>
      <c r="AE60" s="271"/>
      <c r="AF60" s="271"/>
      <c r="AG60" s="271"/>
      <c r="AH60" s="271"/>
      <c r="AI60" s="271"/>
      <c r="AJ60" s="272"/>
      <c r="AK60" s="273"/>
      <c r="AL60" s="273"/>
      <c r="AM60" s="273"/>
      <c r="AN60" s="273"/>
      <c r="AO60" s="273"/>
      <c r="AP60" s="273"/>
      <c r="AQ60" s="271"/>
      <c r="AR60" s="272"/>
      <c r="AS60" s="288"/>
      <c r="AT60" s="277"/>
      <c r="AU60" s="256"/>
      <c r="AV60" s="256"/>
      <c r="AW60" s="256"/>
      <c r="AX60" s="510"/>
      <c r="AY60" s="199"/>
      <c r="AZ60" s="453"/>
      <c r="BA60" s="446"/>
      <c r="BB60" s="446"/>
      <c r="BC60" s="446"/>
      <c r="BD60" s="459"/>
      <c r="BE60" s="175"/>
      <c r="BF60" s="174"/>
      <c r="BG60" s="168"/>
      <c r="BH60" s="383"/>
      <c r="BI60" s="383"/>
      <c r="BJ60" s="383"/>
      <c r="BK60" s="593"/>
    </row>
    <row r="61" spans="1:63" x14ac:dyDescent="0.25">
      <c r="A61" s="249"/>
      <c r="B61" s="258"/>
      <c r="C61" s="212">
        <v>2301</v>
      </c>
      <c r="D61" s="290" t="s">
        <v>128</v>
      </c>
      <c r="E61" s="291"/>
      <c r="F61" s="294"/>
      <c r="G61" s="294"/>
      <c r="H61" s="294"/>
      <c r="I61" s="292"/>
      <c r="J61" s="292"/>
      <c r="K61" s="292"/>
      <c r="L61" s="691"/>
      <c r="M61" s="691"/>
      <c r="N61" s="293"/>
      <c r="O61" s="291"/>
      <c r="P61" s="294"/>
      <c r="Q61" s="294"/>
      <c r="R61" s="294"/>
      <c r="S61" s="294"/>
      <c r="T61" s="292"/>
      <c r="U61" s="292"/>
      <c r="V61" s="292"/>
      <c r="W61" s="292"/>
      <c r="X61" s="292"/>
      <c r="Y61" s="292"/>
      <c r="Z61" s="294"/>
      <c r="AA61" s="292"/>
      <c r="AB61" s="292"/>
      <c r="AC61" s="292"/>
      <c r="AD61" s="292"/>
      <c r="AE61" s="292"/>
      <c r="AF61" s="292"/>
      <c r="AG61" s="292"/>
      <c r="AH61" s="292"/>
      <c r="AI61" s="292"/>
      <c r="AJ61" s="293"/>
      <c r="AK61" s="294"/>
      <c r="AL61" s="294"/>
      <c r="AM61" s="294"/>
      <c r="AN61" s="294"/>
      <c r="AO61" s="294"/>
      <c r="AP61" s="294"/>
      <c r="AQ61" s="292"/>
      <c r="AR61" s="267">
        <f>SUM(E61:AQ61)</f>
        <v>0</v>
      </c>
      <c r="AS61" s="398"/>
      <c r="AT61" s="420">
        <f>$AR61/4</f>
        <v>0</v>
      </c>
      <c r="AU61" s="420">
        <f t="shared" ref="AU61:AW61" si="69">$AR61/4</f>
        <v>0</v>
      </c>
      <c r="AV61" s="420">
        <f t="shared" si="69"/>
        <v>0</v>
      </c>
      <c r="AW61" s="420">
        <f t="shared" si="69"/>
        <v>0</v>
      </c>
      <c r="AX61" s="511">
        <f>SUM(AT61:AW61)</f>
        <v>0</v>
      </c>
      <c r="AY61" s="199"/>
      <c r="AZ61" s="454">
        <f>SUM(E61:N61)</f>
        <v>0</v>
      </c>
      <c r="BA61" s="447">
        <f>SUM(O61:Y61)</f>
        <v>0</v>
      </c>
      <c r="BB61" s="447">
        <f>SUM(Z61:AJ61)</f>
        <v>0</v>
      </c>
      <c r="BC61" s="447">
        <f>SUM(AK61:AQ61)</f>
        <v>0</v>
      </c>
      <c r="BD61" s="455">
        <f>SUM(AZ61:BC61)</f>
        <v>0</v>
      </c>
      <c r="BE61" s="175"/>
      <c r="BF61" s="450">
        <f>SUM(E61:N61)</f>
        <v>0</v>
      </c>
      <c r="BG61" s="444">
        <f>SUM(Z61:AJ61)</f>
        <v>0</v>
      </c>
      <c r="BH61" s="444"/>
      <c r="BI61" s="444"/>
      <c r="BJ61" s="444">
        <f>SUM(O61:Y61)</f>
        <v>0</v>
      </c>
      <c r="BK61" s="595">
        <f>SUM(BF61:BJ61)</f>
        <v>0</v>
      </c>
    </row>
    <row r="62" spans="1:63" x14ac:dyDescent="0.25">
      <c r="A62" s="258"/>
      <c r="B62" s="258"/>
      <c r="C62" s="258"/>
      <c r="D62" s="269"/>
      <c r="E62" s="270"/>
      <c r="F62" s="273"/>
      <c r="G62" s="273"/>
      <c r="H62" s="273"/>
      <c r="I62" s="271"/>
      <c r="J62" s="271"/>
      <c r="K62" s="271"/>
      <c r="L62" s="687"/>
      <c r="M62" s="687"/>
      <c r="N62" s="272"/>
      <c r="O62" s="270"/>
      <c r="P62" s="273"/>
      <c r="Q62" s="273"/>
      <c r="R62" s="273"/>
      <c r="S62" s="273"/>
      <c r="T62" s="271"/>
      <c r="U62" s="271"/>
      <c r="V62" s="271"/>
      <c r="W62" s="271"/>
      <c r="X62" s="271"/>
      <c r="Y62" s="271"/>
      <c r="Z62" s="273"/>
      <c r="AA62" s="271"/>
      <c r="AB62" s="271"/>
      <c r="AC62" s="271"/>
      <c r="AD62" s="271"/>
      <c r="AE62" s="271"/>
      <c r="AF62" s="271"/>
      <c r="AG62" s="271"/>
      <c r="AH62" s="271"/>
      <c r="AI62" s="271"/>
      <c r="AJ62" s="272"/>
      <c r="AK62" s="273"/>
      <c r="AL62" s="273"/>
      <c r="AM62" s="273"/>
      <c r="AN62" s="273"/>
      <c r="AO62" s="273"/>
      <c r="AP62" s="273"/>
      <c r="AQ62" s="271"/>
      <c r="AR62" s="272"/>
      <c r="AS62" s="288"/>
      <c r="AT62" s="277"/>
      <c r="AU62" s="256"/>
      <c r="AV62" s="256"/>
      <c r="AW62" s="256"/>
      <c r="AX62" s="510"/>
      <c r="AY62" s="199"/>
      <c r="AZ62" s="453"/>
      <c r="BA62" s="446"/>
      <c r="BB62" s="446"/>
      <c r="BC62" s="446"/>
      <c r="BD62" s="459"/>
      <c r="BE62" s="175"/>
      <c r="BF62" s="174"/>
      <c r="BG62" s="168"/>
      <c r="BH62" s="383"/>
      <c r="BI62" s="383"/>
      <c r="BJ62" s="383"/>
      <c r="BK62" s="593"/>
    </row>
    <row r="63" spans="1:63" x14ac:dyDescent="0.25">
      <c r="A63" s="249"/>
      <c r="B63" s="258"/>
      <c r="C63" s="258">
        <v>2399</v>
      </c>
      <c r="D63" s="269" t="s">
        <v>106</v>
      </c>
      <c r="E63" s="277">
        <f t="shared" ref="E63:AQ63" si="70">E61</f>
        <v>0</v>
      </c>
      <c r="F63" s="277">
        <f t="shared" si="70"/>
        <v>0</v>
      </c>
      <c r="G63" s="277">
        <f t="shared" si="70"/>
        <v>0</v>
      </c>
      <c r="H63" s="277">
        <f t="shared" si="70"/>
        <v>0</v>
      </c>
      <c r="I63" s="256">
        <f t="shared" si="70"/>
        <v>0</v>
      </c>
      <c r="J63" s="256">
        <f t="shared" si="70"/>
        <v>0</v>
      </c>
      <c r="K63" s="256">
        <f t="shared" si="70"/>
        <v>0</v>
      </c>
      <c r="L63" s="256">
        <f t="shared" si="70"/>
        <v>0</v>
      </c>
      <c r="M63" s="256">
        <f t="shared" si="70"/>
        <v>0</v>
      </c>
      <c r="N63" s="278">
        <f t="shared" si="70"/>
        <v>0</v>
      </c>
      <c r="O63" s="277">
        <f t="shared" si="70"/>
        <v>0</v>
      </c>
      <c r="P63" s="277">
        <f t="shared" si="70"/>
        <v>0</v>
      </c>
      <c r="Q63" s="277">
        <f t="shared" si="70"/>
        <v>0</v>
      </c>
      <c r="R63" s="277">
        <f t="shared" si="70"/>
        <v>0</v>
      </c>
      <c r="S63" s="277">
        <f t="shared" si="70"/>
        <v>0</v>
      </c>
      <c r="T63" s="256">
        <f t="shared" si="70"/>
        <v>0</v>
      </c>
      <c r="U63" s="256">
        <f t="shared" si="70"/>
        <v>0</v>
      </c>
      <c r="V63" s="256">
        <f t="shared" si="70"/>
        <v>0</v>
      </c>
      <c r="W63" s="256">
        <f t="shared" si="70"/>
        <v>0</v>
      </c>
      <c r="X63" s="256">
        <f t="shared" si="70"/>
        <v>0</v>
      </c>
      <c r="Y63" s="256">
        <f t="shared" si="70"/>
        <v>0</v>
      </c>
      <c r="Z63" s="279">
        <f t="shared" ref="Z63:AP63" si="71">Z61</f>
        <v>0</v>
      </c>
      <c r="AA63" s="256">
        <f t="shared" si="71"/>
        <v>0</v>
      </c>
      <c r="AB63" s="256">
        <f t="shared" si="71"/>
        <v>0</v>
      </c>
      <c r="AC63" s="256">
        <f t="shared" si="71"/>
        <v>0</v>
      </c>
      <c r="AD63" s="256">
        <f t="shared" si="71"/>
        <v>0</v>
      </c>
      <c r="AE63" s="256">
        <f t="shared" si="71"/>
        <v>0</v>
      </c>
      <c r="AF63" s="256">
        <f t="shared" si="71"/>
        <v>0</v>
      </c>
      <c r="AG63" s="256">
        <f t="shared" si="71"/>
        <v>0</v>
      </c>
      <c r="AH63" s="256">
        <f t="shared" si="71"/>
        <v>0</v>
      </c>
      <c r="AI63" s="256">
        <f t="shared" si="71"/>
        <v>0</v>
      </c>
      <c r="AJ63" s="278">
        <f t="shared" si="71"/>
        <v>0</v>
      </c>
      <c r="AK63" s="279">
        <f t="shared" si="71"/>
        <v>0</v>
      </c>
      <c r="AL63" s="279">
        <f t="shared" si="71"/>
        <v>0</v>
      </c>
      <c r="AM63" s="279">
        <f t="shared" si="71"/>
        <v>0</v>
      </c>
      <c r="AN63" s="279">
        <f t="shared" si="71"/>
        <v>0</v>
      </c>
      <c r="AO63" s="279">
        <f t="shared" si="71"/>
        <v>0</v>
      </c>
      <c r="AP63" s="279">
        <f t="shared" si="71"/>
        <v>0</v>
      </c>
      <c r="AQ63" s="256">
        <f t="shared" si="70"/>
        <v>0</v>
      </c>
      <c r="AR63" s="278">
        <f>AR61</f>
        <v>0</v>
      </c>
      <c r="AS63" s="288"/>
      <c r="AT63" s="277">
        <f>AT61</f>
        <v>0</v>
      </c>
      <c r="AU63" s="256">
        <f t="shared" ref="AU63:AX63" si="72">AU61</f>
        <v>0</v>
      </c>
      <c r="AV63" s="256">
        <f t="shared" si="72"/>
        <v>0</v>
      </c>
      <c r="AW63" s="256">
        <f t="shared" si="72"/>
        <v>0</v>
      </c>
      <c r="AX63" s="510">
        <f t="shared" si="72"/>
        <v>0</v>
      </c>
      <c r="AY63" s="199"/>
      <c r="AZ63" s="463">
        <f>SUM(E63:N63)</f>
        <v>0</v>
      </c>
      <c r="BA63" s="464">
        <f>SUM(O63:Y63)</f>
        <v>0</v>
      </c>
      <c r="BB63" s="464">
        <f>SUM(Z63:AJ63)</f>
        <v>0</v>
      </c>
      <c r="BC63" s="464">
        <f>SUM(AK63:AQ63)</f>
        <v>0</v>
      </c>
      <c r="BD63" s="465">
        <f>SUM(AZ63:BC63)</f>
        <v>0</v>
      </c>
      <c r="BE63" s="175"/>
      <c r="BF63" s="460">
        <f>SUM(E63:N63)</f>
        <v>0</v>
      </c>
      <c r="BG63" s="461">
        <f>SUM(Z63:AJ63)</f>
        <v>0</v>
      </c>
      <c r="BH63" s="461"/>
      <c r="BI63" s="461"/>
      <c r="BJ63" s="461">
        <f>SUM(O63:Y63)</f>
        <v>0</v>
      </c>
      <c r="BK63" s="594">
        <f>SUM(BF63:BJ63)</f>
        <v>0</v>
      </c>
    </row>
    <row r="64" spans="1:63" x14ac:dyDescent="0.25">
      <c r="A64" s="249"/>
      <c r="B64" s="258"/>
      <c r="C64" s="258"/>
      <c r="D64" s="269"/>
      <c r="E64" s="270"/>
      <c r="F64" s="273"/>
      <c r="G64" s="273"/>
      <c r="H64" s="273"/>
      <c r="I64" s="271"/>
      <c r="J64" s="271"/>
      <c r="K64" s="271"/>
      <c r="L64" s="687"/>
      <c r="M64" s="687"/>
      <c r="N64" s="272"/>
      <c r="O64" s="270"/>
      <c r="P64" s="273"/>
      <c r="Q64" s="273"/>
      <c r="R64" s="273"/>
      <c r="S64" s="273"/>
      <c r="T64" s="271"/>
      <c r="U64" s="271"/>
      <c r="V64" s="271"/>
      <c r="W64" s="271"/>
      <c r="X64" s="271"/>
      <c r="Y64" s="271"/>
      <c r="Z64" s="273"/>
      <c r="AA64" s="271"/>
      <c r="AB64" s="271"/>
      <c r="AC64" s="271"/>
      <c r="AD64" s="271"/>
      <c r="AE64" s="271"/>
      <c r="AF64" s="271"/>
      <c r="AG64" s="271"/>
      <c r="AH64" s="271"/>
      <c r="AI64" s="271"/>
      <c r="AJ64" s="272"/>
      <c r="AK64" s="273"/>
      <c r="AL64" s="273"/>
      <c r="AM64" s="273"/>
      <c r="AN64" s="273"/>
      <c r="AO64" s="273"/>
      <c r="AP64" s="273"/>
      <c r="AQ64" s="271"/>
      <c r="AR64" s="272"/>
      <c r="AS64" s="288"/>
      <c r="AT64" s="277"/>
      <c r="AU64" s="256"/>
      <c r="AV64" s="256"/>
      <c r="AW64" s="256"/>
      <c r="AX64" s="510"/>
      <c r="AY64" s="199"/>
      <c r="AZ64" s="453"/>
      <c r="BA64" s="446"/>
      <c r="BB64" s="446"/>
      <c r="BC64" s="446"/>
      <c r="BD64" s="459"/>
      <c r="BE64" s="175"/>
      <c r="BF64" s="174"/>
      <c r="BG64" s="168"/>
      <c r="BH64" s="383"/>
      <c r="BI64" s="383"/>
      <c r="BJ64" s="383"/>
      <c r="BK64" s="593"/>
    </row>
    <row r="65" spans="1:63" x14ac:dyDescent="0.25">
      <c r="A65" s="466"/>
      <c r="B65" s="467">
        <v>2999</v>
      </c>
      <c r="C65" s="467" t="s">
        <v>121</v>
      </c>
      <c r="D65" s="477"/>
      <c r="E65" s="469">
        <f t="shared" ref="E65:AQ65" si="73">E52+E58+E63</f>
        <v>0</v>
      </c>
      <c r="F65" s="469">
        <f t="shared" si="73"/>
        <v>0</v>
      </c>
      <c r="G65" s="469">
        <f t="shared" si="73"/>
        <v>0</v>
      </c>
      <c r="H65" s="469">
        <f t="shared" si="73"/>
        <v>0</v>
      </c>
      <c r="I65" s="470">
        <f t="shared" si="73"/>
        <v>0</v>
      </c>
      <c r="J65" s="470">
        <f t="shared" si="73"/>
        <v>0</v>
      </c>
      <c r="K65" s="470">
        <f t="shared" si="73"/>
        <v>0</v>
      </c>
      <c r="L65" s="470">
        <f t="shared" si="73"/>
        <v>0</v>
      </c>
      <c r="M65" s="470">
        <f t="shared" si="73"/>
        <v>0</v>
      </c>
      <c r="N65" s="471">
        <f t="shared" si="73"/>
        <v>0</v>
      </c>
      <c r="O65" s="469">
        <f t="shared" si="73"/>
        <v>0</v>
      </c>
      <c r="P65" s="469">
        <f t="shared" si="73"/>
        <v>0</v>
      </c>
      <c r="Q65" s="469">
        <f t="shared" si="73"/>
        <v>0</v>
      </c>
      <c r="R65" s="469">
        <f t="shared" si="73"/>
        <v>0</v>
      </c>
      <c r="S65" s="469">
        <f t="shared" si="73"/>
        <v>0</v>
      </c>
      <c r="T65" s="470">
        <f t="shared" si="73"/>
        <v>0</v>
      </c>
      <c r="U65" s="470">
        <f t="shared" si="73"/>
        <v>0</v>
      </c>
      <c r="V65" s="470">
        <f t="shared" si="73"/>
        <v>0</v>
      </c>
      <c r="W65" s="470">
        <f t="shared" si="73"/>
        <v>0</v>
      </c>
      <c r="X65" s="470">
        <f t="shared" si="73"/>
        <v>0</v>
      </c>
      <c r="Y65" s="470">
        <f t="shared" si="73"/>
        <v>0</v>
      </c>
      <c r="Z65" s="472">
        <f t="shared" ref="Z65:AP65" si="74">Z52+Z58+Z63</f>
        <v>0</v>
      </c>
      <c r="AA65" s="470">
        <f t="shared" si="74"/>
        <v>0</v>
      </c>
      <c r="AB65" s="470">
        <f t="shared" si="74"/>
        <v>0</v>
      </c>
      <c r="AC65" s="470">
        <f t="shared" si="74"/>
        <v>0</v>
      </c>
      <c r="AD65" s="470">
        <f t="shared" si="74"/>
        <v>0</v>
      </c>
      <c r="AE65" s="470">
        <f t="shared" si="74"/>
        <v>0</v>
      </c>
      <c r="AF65" s="470">
        <f t="shared" si="74"/>
        <v>0</v>
      </c>
      <c r="AG65" s="470">
        <f t="shared" si="74"/>
        <v>0</v>
      </c>
      <c r="AH65" s="470">
        <f t="shared" si="74"/>
        <v>0</v>
      </c>
      <c r="AI65" s="470">
        <f t="shared" si="74"/>
        <v>0</v>
      </c>
      <c r="AJ65" s="471">
        <f t="shared" si="74"/>
        <v>0</v>
      </c>
      <c r="AK65" s="472">
        <f t="shared" si="74"/>
        <v>0</v>
      </c>
      <c r="AL65" s="472">
        <f t="shared" si="74"/>
        <v>0</v>
      </c>
      <c r="AM65" s="472">
        <f t="shared" si="74"/>
        <v>0</v>
      </c>
      <c r="AN65" s="472">
        <f t="shared" si="74"/>
        <v>0</v>
      </c>
      <c r="AO65" s="472">
        <f t="shared" si="74"/>
        <v>0</v>
      </c>
      <c r="AP65" s="472">
        <f t="shared" si="74"/>
        <v>0</v>
      </c>
      <c r="AQ65" s="470">
        <f t="shared" si="73"/>
        <v>0</v>
      </c>
      <c r="AR65" s="471">
        <f>AR52+AR58+AR63</f>
        <v>0</v>
      </c>
      <c r="AS65" s="478"/>
      <c r="AT65" s="469">
        <f>AT52+AT58+AT63</f>
        <v>0</v>
      </c>
      <c r="AU65" s="470">
        <f t="shared" ref="AU65:AX65" si="75">AU52+AU58+AU63</f>
        <v>0</v>
      </c>
      <c r="AV65" s="470">
        <f t="shared" si="75"/>
        <v>0</v>
      </c>
      <c r="AW65" s="470">
        <f t="shared" si="75"/>
        <v>0</v>
      </c>
      <c r="AX65" s="512">
        <f t="shared" si="75"/>
        <v>0</v>
      </c>
      <c r="AY65" s="521"/>
      <c r="AZ65" s="474">
        <f>SUM(E65:N65)</f>
        <v>0</v>
      </c>
      <c r="BA65" s="475">
        <f>SUM(O65:Y65)</f>
        <v>0</v>
      </c>
      <c r="BB65" s="475">
        <f>SUM(Z65:AJ65)</f>
        <v>0</v>
      </c>
      <c r="BC65" s="475">
        <f>SUM(AK65:AQ65)</f>
        <v>0</v>
      </c>
      <c r="BD65" s="476">
        <f>SUM(AZ65:BC65)</f>
        <v>0</v>
      </c>
      <c r="BE65" s="175"/>
      <c r="BF65" s="596">
        <f>SUM(E65:N65)</f>
        <v>0</v>
      </c>
      <c r="BG65" s="586">
        <f>SUM(Z65:AJ65)</f>
        <v>0</v>
      </c>
      <c r="BH65" s="586"/>
      <c r="BI65" s="586"/>
      <c r="BJ65" s="586">
        <f>SUM(O65:Y65)</f>
        <v>0</v>
      </c>
      <c r="BK65" s="597">
        <f>SUM(BF65:BJ65)</f>
        <v>0</v>
      </c>
    </row>
    <row r="66" spans="1:63" x14ac:dyDescent="0.25">
      <c r="A66" s="183"/>
      <c r="B66" s="184"/>
      <c r="C66" s="184"/>
      <c r="D66" s="185"/>
      <c r="E66" s="186"/>
      <c r="F66" s="187"/>
      <c r="G66" s="187"/>
      <c r="H66" s="187"/>
      <c r="I66" s="187"/>
      <c r="J66" s="187"/>
      <c r="K66" s="187"/>
      <c r="L66" s="187"/>
      <c r="M66" s="187"/>
      <c r="N66" s="188"/>
      <c r="O66" s="186"/>
      <c r="P66" s="187"/>
      <c r="Q66" s="187"/>
      <c r="R66" s="187"/>
      <c r="S66" s="187"/>
      <c r="T66" s="187"/>
      <c r="U66" s="187"/>
      <c r="V66" s="187"/>
      <c r="W66" s="187"/>
      <c r="X66" s="194"/>
      <c r="Y66" s="187"/>
      <c r="Z66" s="187"/>
      <c r="AA66" s="187"/>
      <c r="AB66" s="187"/>
      <c r="AC66" s="187"/>
      <c r="AD66" s="187"/>
      <c r="AE66" s="187"/>
      <c r="AF66" s="187"/>
      <c r="AG66" s="187"/>
      <c r="AH66" s="187"/>
      <c r="AI66" s="187"/>
      <c r="AJ66" s="188"/>
      <c r="AK66" s="187"/>
      <c r="AL66" s="187"/>
      <c r="AM66" s="187"/>
      <c r="AN66" s="187"/>
      <c r="AO66" s="187"/>
      <c r="AP66" s="187"/>
      <c r="AQ66" s="187"/>
      <c r="AR66" s="188"/>
      <c r="AS66" s="189"/>
      <c r="AT66" s="392"/>
      <c r="AU66" s="248"/>
      <c r="AV66" s="248"/>
      <c r="AW66" s="248"/>
      <c r="AX66" s="509"/>
      <c r="AY66" s="199"/>
      <c r="AZ66" s="453"/>
      <c r="BA66" s="446"/>
      <c r="BB66" s="446"/>
      <c r="BC66" s="446"/>
      <c r="BD66" s="459"/>
      <c r="BE66" s="175"/>
      <c r="BF66" s="174"/>
      <c r="BG66" s="168"/>
      <c r="BH66" s="383"/>
      <c r="BI66" s="383"/>
      <c r="BJ66" s="383"/>
      <c r="BK66" s="593"/>
    </row>
    <row r="67" spans="1:63" x14ac:dyDescent="0.25">
      <c r="A67" s="249">
        <v>30</v>
      </c>
      <c r="B67" s="258" t="s">
        <v>129</v>
      </c>
      <c r="C67" s="258"/>
      <c r="D67" s="259"/>
      <c r="E67" s="260"/>
      <c r="F67" s="263"/>
      <c r="G67" s="263"/>
      <c r="H67" s="263"/>
      <c r="I67" s="261"/>
      <c r="J67" s="261"/>
      <c r="K67" s="261"/>
      <c r="L67" s="685"/>
      <c r="M67" s="685"/>
      <c r="N67" s="262"/>
      <c r="O67" s="260"/>
      <c r="P67" s="263"/>
      <c r="Q67" s="263"/>
      <c r="R67" s="263"/>
      <c r="S67" s="263"/>
      <c r="T67" s="261"/>
      <c r="U67" s="261"/>
      <c r="V67" s="261"/>
      <c r="W67" s="261"/>
      <c r="X67" s="261"/>
      <c r="Y67" s="261"/>
      <c r="Z67" s="263"/>
      <c r="AA67" s="261"/>
      <c r="AB67" s="261"/>
      <c r="AC67" s="261"/>
      <c r="AD67" s="261"/>
      <c r="AE67" s="261"/>
      <c r="AF67" s="261"/>
      <c r="AG67" s="261"/>
      <c r="AH67" s="261"/>
      <c r="AI67" s="261"/>
      <c r="AJ67" s="262"/>
      <c r="AK67" s="263"/>
      <c r="AL67" s="263"/>
      <c r="AM67" s="263"/>
      <c r="AN67" s="263"/>
      <c r="AO67" s="263"/>
      <c r="AP67" s="263"/>
      <c r="AQ67" s="261"/>
      <c r="AR67" s="262"/>
      <c r="AS67" s="312"/>
      <c r="AT67" s="277"/>
      <c r="AU67" s="256"/>
      <c r="AV67" s="256"/>
      <c r="AW67" s="256"/>
      <c r="AX67" s="510"/>
      <c r="AY67" s="199"/>
      <c r="AZ67" s="453"/>
      <c r="BA67" s="446"/>
      <c r="BB67" s="446"/>
      <c r="BC67" s="446"/>
      <c r="BD67" s="459"/>
      <c r="BE67" s="175"/>
      <c r="BF67" s="174"/>
      <c r="BG67" s="168"/>
      <c r="BH67" s="383"/>
      <c r="BI67" s="383"/>
      <c r="BJ67" s="383"/>
      <c r="BK67" s="593"/>
    </row>
    <row r="68" spans="1:63" x14ac:dyDescent="0.25">
      <c r="A68" s="174"/>
      <c r="B68" s="258">
        <v>3200</v>
      </c>
      <c r="C68" s="258" t="s">
        <v>130</v>
      </c>
      <c r="D68" s="259"/>
      <c r="E68" s="260"/>
      <c r="F68" s="263"/>
      <c r="G68" s="263"/>
      <c r="H68" s="263"/>
      <c r="I68" s="261"/>
      <c r="J68" s="261"/>
      <c r="K68" s="261"/>
      <c r="L68" s="685"/>
      <c r="M68" s="685"/>
      <c r="N68" s="262"/>
      <c r="O68" s="260"/>
      <c r="P68" s="263"/>
      <c r="Q68" s="263"/>
      <c r="R68" s="263"/>
      <c r="S68" s="263"/>
      <c r="T68" s="261"/>
      <c r="U68" s="261"/>
      <c r="V68" s="261"/>
      <c r="W68" s="261"/>
      <c r="X68" s="261"/>
      <c r="Y68" s="261"/>
      <c r="Z68" s="263"/>
      <c r="AA68" s="261"/>
      <c r="AB68" s="261"/>
      <c r="AC68" s="261"/>
      <c r="AD68" s="261"/>
      <c r="AE68" s="261"/>
      <c r="AF68" s="261"/>
      <c r="AG68" s="261"/>
      <c r="AH68" s="261"/>
      <c r="AI68" s="261"/>
      <c r="AJ68" s="262"/>
      <c r="AK68" s="263"/>
      <c r="AL68" s="263"/>
      <c r="AM68" s="263"/>
      <c r="AN68" s="263"/>
      <c r="AO68" s="263"/>
      <c r="AP68" s="263"/>
      <c r="AQ68" s="261"/>
      <c r="AR68" s="262"/>
      <c r="AS68" s="312"/>
      <c r="AT68" s="392"/>
      <c r="AU68" s="248"/>
      <c r="AV68" s="248"/>
      <c r="AW68" s="248"/>
      <c r="AX68" s="509"/>
      <c r="AY68" s="199"/>
      <c r="AZ68" s="453"/>
      <c r="BA68" s="446"/>
      <c r="BB68" s="446"/>
      <c r="BC68" s="446"/>
      <c r="BD68" s="459"/>
      <c r="BE68" s="175"/>
      <c r="BF68" s="174"/>
      <c r="BG68" s="168"/>
      <c r="BH68" s="383"/>
      <c r="BI68" s="383"/>
      <c r="BJ68" s="383"/>
      <c r="BK68" s="593"/>
    </row>
    <row r="69" spans="1:63" ht="30" x14ac:dyDescent="0.25">
      <c r="A69" s="174"/>
      <c r="B69" s="258"/>
      <c r="C69" s="212">
        <v>3201</v>
      </c>
      <c r="D69" s="237" t="s">
        <v>131</v>
      </c>
      <c r="E69" s="238">
        <v>0</v>
      </c>
      <c r="F69" s="239">
        <v>44.06671921622933</v>
      </c>
      <c r="G69" s="239">
        <v>661.00078824343996</v>
      </c>
      <c r="H69" s="239">
        <v>661.00078824343996</v>
      </c>
      <c r="I69" s="274">
        <v>0</v>
      </c>
      <c r="J69" s="274">
        <v>0</v>
      </c>
      <c r="K69" s="274">
        <v>0</v>
      </c>
      <c r="L69" s="689">
        <v>440.66719216229325</v>
      </c>
      <c r="M69" s="689">
        <v>110.16679804057331</v>
      </c>
      <c r="N69" s="275">
        <v>4168.7116378552946</v>
      </c>
      <c r="O69" s="238">
        <v>0</v>
      </c>
      <c r="P69" s="239">
        <v>1743.4494797542461</v>
      </c>
      <c r="Q69" s="239">
        <v>1799.3292707720104</v>
      </c>
      <c r="R69" s="239">
        <v>1743.4494797542461</v>
      </c>
      <c r="S69" s="239">
        <v>5286.2282302805033</v>
      </c>
      <c r="T69" s="274">
        <v>0</v>
      </c>
      <c r="U69" s="274">
        <v>335.2787461065858</v>
      </c>
      <c r="V69" s="274">
        <v>983.48432191265169</v>
      </c>
      <c r="W69" s="274">
        <v>4526.2630724389082</v>
      </c>
      <c r="X69" s="274">
        <v>0</v>
      </c>
      <c r="Y69" s="274">
        <v>5286.2282302805033</v>
      </c>
      <c r="Z69" s="239">
        <v>0</v>
      </c>
      <c r="AA69" s="274">
        <v>52.258745884856225</v>
      </c>
      <c r="AB69" s="274">
        <v>3971.6646872490733</v>
      </c>
      <c r="AC69" s="239">
        <v>0</v>
      </c>
      <c r="AD69" s="274">
        <v>0</v>
      </c>
      <c r="AE69" s="274">
        <v>919.75392757346958</v>
      </c>
      <c r="AF69" s="274">
        <v>4943.6773607073992</v>
      </c>
      <c r="AG69" s="274">
        <v>0</v>
      </c>
      <c r="AH69" s="274">
        <v>0</v>
      </c>
      <c r="AI69" s="274">
        <v>0</v>
      </c>
      <c r="AJ69" s="275">
        <v>0</v>
      </c>
      <c r="AK69" s="239">
        <v>0</v>
      </c>
      <c r="AL69" s="239">
        <v>0</v>
      </c>
      <c r="AM69" s="239">
        <v>0</v>
      </c>
      <c r="AN69" s="239">
        <v>342</v>
      </c>
      <c r="AO69" s="239">
        <v>0</v>
      </c>
      <c r="AP69" s="239">
        <v>6111.2242819311459</v>
      </c>
      <c r="AQ69" s="274">
        <v>0</v>
      </c>
      <c r="AR69" s="281">
        <f>SUM(E69:AQ69)</f>
        <v>44129.903758406872</v>
      </c>
      <c r="AS69" s="398"/>
      <c r="AT69" s="390">
        <f>($AR69-AJ69)/4</f>
        <v>11032.475939601718</v>
      </c>
      <c r="AU69" s="390">
        <f t="shared" ref="AU69:AW69" si="76">($AR69-AK69)/4</f>
        <v>11032.475939601718</v>
      </c>
      <c r="AV69" s="390">
        <f t="shared" si="76"/>
        <v>11032.475939601718</v>
      </c>
      <c r="AW69" s="390">
        <f t="shared" si="76"/>
        <v>11032.475939601718</v>
      </c>
      <c r="AX69" s="508">
        <f t="shared" ref="AX69:AX73" si="77">SUM(AT69:AW69)</f>
        <v>44129.903758406872</v>
      </c>
      <c r="AY69" s="199"/>
      <c r="AZ69" s="453">
        <f>SUM(E69:N69)</f>
        <v>6085.6139237612706</v>
      </c>
      <c r="BA69" s="446">
        <f>SUM(O69:Y69)</f>
        <v>21703.710831299657</v>
      </c>
      <c r="BB69" s="446">
        <f>SUM(Z69:AJ69)</f>
        <v>9887.3547214147984</v>
      </c>
      <c r="BC69" s="446">
        <f>SUM(AK69:AQ69)</f>
        <v>6453.2242819311459</v>
      </c>
      <c r="BD69" s="459">
        <f t="shared" ref="BD69:BD73" si="78">SUM(AZ69:BC69)</f>
        <v>44129.903758406865</v>
      </c>
      <c r="BE69" s="175"/>
      <c r="BF69" s="450">
        <f>SUM(E69:N69)</f>
        <v>6085.6139237612706</v>
      </c>
      <c r="BG69" s="444">
        <f>SUM(Z69:AJ69)</f>
        <v>9887.3547214147984</v>
      </c>
      <c r="BH69" s="444"/>
      <c r="BI69" s="444"/>
      <c r="BJ69" s="444">
        <f>SUM(O69:Y69)</f>
        <v>21703.710831299657</v>
      </c>
      <c r="BK69" s="595">
        <f t="shared" ref="BK69:BK73" si="79">SUM(BF69:BJ69)</f>
        <v>37676.679476475721</v>
      </c>
    </row>
    <row r="70" spans="1:63" x14ac:dyDescent="0.25">
      <c r="A70" s="174"/>
      <c r="B70" s="258"/>
      <c r="C70" s="212">
        <v>3202</v>
      </c>
      <c r="D70" s="237" t="s">
        <v>132</v>
      </c>
      <c r="E70" s="238">
        <v>0</v>
      </c>
      <c r="F70" s="239">
        <v>440.66719216229325</v>
      </c>
      <c r="G70" s="239">
        <v>0</v>
      </c>
      <c r="H70" s="239">
        <v>0</v>
      </c>
      <c r="I70" s="274">
        <v>220.33359608114662</v>
      </c>
      <c r="J70" s="274">
        <v>0</v>
      </c>
      <c r="K70" s="274">
        <v>0</v>
      </c>
      <c r="L70" s="689">
        <v>0</v>
      </c>
      <c r="M70" s="689">
        <v>0</v>
      </c>
      <c r="N70" s="275">
        <v>1872.8355666897464</v>
      </c>
      <c r="O70" s="238">
        <v>0</v>
      </c>
      <c r="P70" s="239">
        <v>791.63037275166096</v>
      </c>
      <c r="Q70" s="239">
        <v>791.63037275166096</v>
      </c>
      <c r="R70" s="239">
        <v>791.63037275166096</v>
      </c>
      <c r="S70" s="239">
        <v>2374.8911182549828</v>
      </c>
      <c r="T70" s="274">
        <v>0</v>
      </c>
      <c r="U70" s="274">
        <v>558.79791017764308</v>
      </c>
      <c r="V70" s="274">
        <v>419.09843263323228</v>
      </c>
      <c r="W70" s="274">
        <v>1676.3937305329291</v>
      </c>
      <c r="X70" s="274">
        <v>93.13298502960717</v>
      </c>
      <c r="Y70" s="274">
        <v>2468.0241032845902</v>
      </c>
      <c r="Z70" s="239">
        <v>87.097909808093704</v>
      </c>
      <c r="AA70" s="274">
        <v>783.88118827284347</v>
      </c>
      <c r="AB70" s="274">
        <v>1567.7623765456869</v>
      </c>
      <c r="AC70" s="239">
        <v>0</v>
      </c>
      <c r="AD70" s="274">
        <v>0</v>
      </c>
      <c r="AE70" s="274">
        <v>391.94059413642174</v>
      </c>
      <c r="AF70" s="274">
        <v>2220.9967001063897</v>
      </c>
      <c r="AG70" s="274">
        <v>261.29372942428114</v>
      </c>
      <c r="AH70" s="274">
        <v>0</v>
      </c>
      <c r="AI70" s="274">
        <v>0</v>
      </c>
      <c r="AJ70" s="275">
        <v>261.29372942428114</v>
      </c>
      <c r="AK70" s="239">
        <v>0</v>
      </c>
      <c r="AL70" s="239">
        <v>0</v>
      </c>
      <c r="AM70" s="239">
        <v>0</v>
      </c>
      <c r="AN70" s="239">
        <v>582.02136018391866</v>
      </c>
      <c r="AO70" s="239">
        <v>0</v>
      </c>
      <c r="AP70" s="239">
        <v>1164.0427203678373</v>
      </c>
      <c r="AQ70" s="274">
        <v>0</v>
      </c>
      <c r="AR70" s="281">
        <f>SUM(E70:AQ70)</f>
        <v>19819.396061370902</v>
      </c>
      <c r="AS70" s="398"/>
      <c r="AT70" s="390">
        <f>$AR70/4</f>
        <v>4954.8490153427256</v>
      </c>
      <c r="AU70" s="390">
        <f t="shared" ref="AU70:AW70" si="80">$AR70/4</f>
        <v>4954.8490153427256</v>
      </c>
      <c r="AV70" s="390">
        <f t="shared" si="80"/>
        <v>4954.8490153427256</v>
      </c>
      <c r="AW70" s="390">
        <f t="shared" si="80"/>
        <v>4954.8490153427256</v>
      </c>
      <c r="AX70" s="508">
        <f t="shared" si="77"/>
        <v>19819.396061370902</v>
      </c>
      <c r="AY70" s="199"/>
      <c r="AZ70" s="453">
        <f>SUM(E70:N70)</f>
        <v>2533.8363549331862</v>
      </c>
      <c r="BA70" s="446">
        <f>SUM(O70:Y70)</f>
        <v>9965.2293981679668</v>
      </c>
      <c r="BB70" s="446">
        <f>SUM(Z70:AJ70)</f>
        <v>5574.266227717997</v>
      </c>
      <c r="BC70" s="446">
        <f>SUM(AK70:AQ70)</f>
        <v>1746.064080551756</v>
      </c>
      <c r="BD70" s="459">
        <f t="shared" si="78"/>
        <v>19819.396061370906</v>
      </c>
      <c r="BE70" s="175"/>
      <c r="BF70" s="450">
        <f>SUM(E70:N70)</f>
        <v>2533.8363549331862</v>
      </c>
      <c r="BG70" s="444">
        <f>SUM(Z70:AJ70)</f>
        <v>5574.266227717997</v>
      </c>
      <c r="BH70" s="444"/>
      <c r="BI70" s="444"/>
      <c r="BJ70" s="444">
        <f>SUM(O70:Y70)</f>
        <v>9965.2293981679668</v>
      </c>
      <c r="BK70" s="595">
        <f t="shared" si="79"/>
        <v>18073.331980819152</v>
      </c>
    </row>
    <row r="71" spans="1:63" ht="30" x14ac:dyDescent="0.25">
      <c r="A71" s="174"/>
      <c r="B71" s="258"/>
      <c r="C71" s="212">
        <v>3203</v>
      </c>
      <c r="D71" s="237" t="s">
        <v>133</v>
      </c>
      <c r="E71" s="238">
        <v>0</v>
      </c>
      <c r="F71" s="239">
        <v>484.73391137852258</v>
      </c>
      <c r="G71" s="239">
        <v>661.00078824343996</v>
      </c>
      <c r="H71" s="239">
        <v>0</v>
      </c>
      <c r="I71" s="274">
        <v>0</v>
      </c>
      <c r="J71" s="274">
        <v>2093.1691627708929</v>
      </c>
      <c r="K71" s="274">
        <v>1542.3351725680266</v>
      </c>
      <c r="L71" s="689">
        <v>550.83399020286663</v>
      </c>
      <c r="M71" s="689">
        <v>0</v>
      </c>
      <c r="N71" s="275">
        <v>2247.4026800276956</v>
      </c>
      <c r="O71" s="238">
        <v>0</v>
      </c>
      <c r="P71" s="239">
        <v>2048.9256706513579</v>
      </c>
      <c r="Q71" s="239">
        <v>987.20964131383607</v>
      </c>
      <c r="R71" s="239">
        <v>1303.8617904145005</v>
      </c>
      <c r="S71" s="239">
        <v>3222.4012820244084</v>
      </c>
      <c r="T71" s="274">
        <v>372.53194011842868</v>
      </c>
      <c r="U71" s="274">
        <v>1396.9947754441075</v>
      </c>
      <c r="V71" s="274">
        <v>4749.7822365099655</v>
      </c>
      <c r="W71" s="274">
        <v>894.07665628422887</v>
      </c>
      <c r="X71" s="274">
        <v>1024.4628353256787</v>
      </c>
      <c r="Y71" s="274">
        <v>3874.3321772316581</v>
      </c>
      <c r="Z71" s="239">
        <v>2003.2519255861553</v>
      </c>
      <c r="AA71" s="274">
        <v>4180.6996707884982</v>
      </c>
      <c r="AB71" s="274">
        <v>836.1399341576996</v>
      </c>
      <c r="AC71" s="239">
        <v>0</v>
      </c>
      <c r="AD71" s="274">
        <v>0</v>
      </c>
      <c r="AE71" s="274">
        <v>4441.9934002127793</v>
      </c>
      <c r="AF71" s="274">
        <v>2665.1960401276679</v>
      </c>
      <c r="AG71" s="274">
        <v>2874.2310236670924</v>
      </c>
      <c r="AH71" s="274">
        <v>0</v>
      </c>
      <c r="AI71" s="274">
        <v>0</v>
      </c>
      <c r="AJ71" s="275">
        <v>2874.2310236670924</v>
      </c>
      <c r="AK71" s="239">
        <v>0</v>
      </c>
      <c r="AL71" s="239">
        <v>0</v>
      </c>
      <c r="AM71" s="239">
        <v>0</v>
      </c>
      <c r="AN71" s="239">
        <v>6402.2349620231062</v>
      </c>
      <c r="AO71" s="239">
        <v>0</v>
      </c>
      <c r="AP71" s="239">
        <v>5238.1922416552679</v>
      </c>
      <c r="AQ71" s="274">
        <v>0</v>
      </c>
      <c r="AR71" s="281">
        <f>SUM(E71:AQ71)</f>
        <v>58970.224932394958</v>
      </c>
      <c r="AS71" s="398"/>
      <c r="AT71" s="390">
        <f>($AR71-AJ71)/4-O71/8</f>
        <v>14023.998477181967</v>
      </c>
      <c r="AU71" s="390">
        <f t="shared" ref="AU71:AW71" si="81">($AR71-AK71)/4-P71/8</f>
        <v>14486.44052426732</v>
      </c>
      <c r="AV71" s="390">
        <f t="shared" si="81"/>
        <v>14619.15502793451</v>
      </c>
      <c r="AW71" s="390">
        <f t="shared" si="81"/>
        <v>14579.573509296926</v>
      </c>
      <c r="AX71" s="508">
        <f t="shared" si="77"/>
        <v>57709.167538680726</v>
      </c>
      <c r="AY71" s="199"/>
      <c r="AZ71" s="453">
        <f>SUM(E71:N71)</f>
        <v>7579.4757051914439</v>
      </c>
      <c r="BA71" s="446">
        <f>SUM(O71:Y71)</f>
        <v>19874.579005318174</v>
      </c>
      <c r="BB71" s="446">
        <f>SUM(Z71:AJ71)</f>
        <v>19875.743018206984</v>
      </c>
      <c r="BC71" s="446">
        <f>SUM(AK71:AQ71)</f>
        <v>11640.427203678373</v>
      </c>
      <c r="BD71" s="459">
        <f t="shared" si="78"/>
        <v>58970.224932394973</v>
      </c>
      <c r="BE71" s="175"/>
      <c r="BF71" s="450">
        <f>SUM(E71:N71)</f>
        <v>7579.4757051914439</v>
      </c>
      <c r="BG71" s="444">
        <f>SUM(Z71:AJ71)</f>
        <v>19875.743018206984</v>
      </c>
      <c r="BH71" s="444"/>
      <c r="BI71" s="444"/>
      <c r="BJ71" s="444">
        <f>SUM(O71:Y71)</f>
        <v>19874.579005318174</v>
      </c>
      <c r="BK71" s="595">
        <f t="shared" si="79"/>
        <v>47329.7977287166</v>
      </c>
    </row>
    <row r="72" spans="1:63" ht="30" x14ac:dyDescent="0.25">
      <c r="A72" s="174"/>
      <c r="B72" s="258"/>
      <c r="C72" s="212">
        <v>3204</v>
      </c>
      <c r="D72" s="237" t="s">
        <v>134</v>
      </c>
      <c r="E72" s="238">
        <v>0</v>
      </c>
      <c r="F72" s="239">
        <v>0</v>
      </c>
      <c r="G72" s="239">
        <v>0</v>
      </c>
      <c r="H72" s="239">
        <v>0</v>
      </c>
      <c r="I72" s="274">
        <v>0</v>
      </c>
      <c r="J72" s="274">
        <v>220.33359608114662</v>
      </c>
      <c r="K72" s="274">
        <v>0</v>
      </c>
      <c r="L72" s="689">
        <v>220.33359608114662</v>
      </c>
      <c r="M72" s="689">
        <v>0</v>
      </c>
      <c r="N72" s="275">
        <v>1872.8355666897464</v>
      </c>
      <c r="O72" s="238">
        <v>0</v>
      </c>
      <c r="P72" s="239">
        <v>791.63037275166096</v>
      </c>
      <c r="Q72" s="239">
        <v>791.63037275166096</v>
      </c>
      <c r="R72" s="239">
        <v>791.63037275166096</v>
      </c>
      <c r="S72" s="239">
        <v>2374.8911182549828</v>
      </c>
      <c r="T72" s="274">
        <v>0</v>
      </c>
      <c r="U72" s="274">
        <v>0</v>
      </c>
      <c r="V72" s="274">
        <v>1257.2952978996968</v>
      </c>
      <c r="W72" s="274">
        <v>1676.3937305329291</v>
      </c>
      <c r="X72" s="274">
        <v>186.26597005921434</v>
      </c>
      <c r="Y72" s="274">
        <v>2561.1570883141972</v>
      </c>
      <c r="Z72" s="239">
        <v>174.19581961618741</v>
      </c>
      <c r="AA72" s="274">
        <v>522.58745884856228</v>
      </c>
      <c r="AB72" s="274">
        <v>1567.7623765456869</v>
      </c>
      <c r="AC72" s="239">
        <v>522.58745884856228</v>
      </c>
      <c r="AD72" s="274">
        <v>0</v>
      </c>
      <c r="AE72" s="274">
        <v>653.23432356070282</v>
      </c>
      <c r="AF72" s="274">
        <v>2220.9967001063897</v>
      </c>
      <c r="AG72" s="274">
        <v>522.58745884856228</v>
      </c>
      <c r="AH72" s="274">
        <v>0</v>
      </c>
      <c r="AI72" s="274">
        <v>522.58745884856228</v>
      </c>
      <c r="AJ72" s="275">
        <v>0</v>
      </c>
      <c r="AK72" s="239">
        <v>0</v>
      </c>
      <c r="AL72" s="239">
        <v>0</v>
      </c>
      <c r="AM72" s="239">
        <v>0</v>
      </c>
      <c r="AN72" s="239">
        <v>1164.0427203678373</v>
      </c>
      <c r="AO72" s="239">
        <v>0</v>
      </c>
      <c r="AP72" s="239">
        <v>1164.0427203678373</v>
      </c>
      <c r="AQ72" s="274">
        <v>0</v>
      </c>
      <c r="AR72" s="281">
        <f>SUM(E72:AQ72)</f>
        <v>21779.021578126936</v>
      </c>
      <c r="AS72" s="398"/>
      <c r="AT72" s="390">
        <f>$AR72/4</f>
        <v>5444.7553945317341</v>
      </c>
      <c r="AU72" s="390">
        <f t="shared" ref="AU72:AW72" si="82">$AR72/4</f>
        <v>5444.7553945317341</v>
      </c>
      <c r="AV72" s="390">
        <f t="shared" si="82"/>
        <v>5444.7553945317341</v>
      </c>
      <c r="AW72" s="390">
        <f t="shared" si="82"/>
        <v>5444.7553945317341</v>
      </c>
      <c r="AX72" s="508">
        <f t="shared" si="77"/>
        <v>21779.021578126936</v>
      </c>
      <c r="AY72" s="199"/>
      <c r="AZ72" s="453">
        <f>SUM(E72:N72)</f>
        <v>2313.5027588520397</v>
      </c>
      <c r="BA72" s="446">
        <f>SUM(O72:Y72)</f>
        <v>10430.894323316003</v>
      </c>
      <c r="BB72" s="446">
        <f>SUM(Z72:AJ72)</f>
        <v>6706.5390552232147</v>
      </c>
      <c r="BC72" s="446">
        <f>SUM(AK72:AQ72)</f>
        <v>2328.0854407356746</v>
      </c>
      <c r="BD72" s="459">
        <f t="shared" si="78"/>
        <v>21779.021578126929</v>
      </c>
      <c r="BE72" s="175"/>
      <c r="BF72" s="450">
        <f>SUM(E72:N72)</f>
        <v>2313.5027588520397</v>
      </c>
      <c r="BG72" s="444">
        <f>SUM(Z72:AJ72)</f>
        <v>6706.5390552232147</v>
      </c>
      <c r="BH72" s="444"/>
      <c r="BI72" s="444"/>
      <c r="BJ72" s="444">
        <f>SUM(O72:Y72)</f>
        <v>10430.894323316003</v>
      </c>
      <c r="BK72" s="595">
        <f t="shared" si="79"/>
        <v>19450.936137391258</v>
      </c>
    </row>
    <row r="73" spans="1:63" ht="30" x14ac:dyDescent="0.25">
      <c r="A73" s="174"/>
      <c r="B73" s="258"/>
      <c r="C73" s="212">
        <v>3205</v>
      </c>
      <c r="D73" s="237" t="s">
        <v>135</v>
      </c>
      <c r="E73" s="238">
        <v>0</v>
      </c>
      <c r="F73" s="239">
        <v>0</v>
      </c>
      <c r="G73" s="239">
        <v>0</v>
      </c>
      <c r="H73" s="239">
        <v>0</v>
      </c>
      <c r="I73" s="274">
        <v>0</v>
      </c>
      <c r="J73" s="274">
        <v>3415.1707392577728</v>
      </c>
      <c r="K73" s="274">
        <v>1542.3351725680266</v>
      </c>
      <c r="L73" s="689">
        <v>440.66719216229325</v>
      </c>
      <c r="M73" s="689">
        <v>0</v>
      </c>
      <c r="N73" s="275">
        <v>1872.8355666897464</v>
      </c>
      <c r="O73" s="238">
        <v>0</v>
      </c>
      <c r="P73" s="239">
        <v>1350.428282929304</v>
      </c>
      <c r="Q73" s="239">
        <v>791.63037275166096</v>
      </c>
      <c r="R73" s="239">
        <v>977.89634281087524</v>
      </c>
      <c r="S73" s="239">
        <v>2561.1570883141972</v>
      </c>
      <c r="T73" s="274">
        <v>186.26597005921434</v>
      </c>
      <c r="U73" s="274">
        <v>977.89634281087524</v>
      </c>
      <c r="V73" s="274">
        <v>4330.6838038767337</v>
      </c>
      <c r="W73" s="274">
        <v>1676.3937305329291</v>
      </c>
      <c r="X73" s="274">
        <v>1350.4282829293038</v>
      </c>
      <c r="Y73" s="274">
        <v>3725.3194011842866</v>
      </c>
      <c r="Z73" s="239">
        <v>1785.5071510659211</v>
      </c>
      <c r="AA73" s="274">
        <v>4703.2871296370604</v>
      </c>
      <c r="AB73" s="274">
        <v>1567.7623765456869</v>
      </c>
      <c r="AC73" s="239">
        <v>522.58745884856228</v>
      </c>
      <c r="AD73" s="274">
        <v>0</v>
      </c>
      <c r="AE73" s="274">
        <v>3527.4653472277955</v>
      </c>
      <c r="AF73" s="274">
        <v>2220.9967001063897</v>
      </c>
      <c r="AG73" s="274">
        <v>3788.7590766520766</v>
      </c>
      <c r="AH73" s="274">
        <v>0</v>
      </c>
      <c r="AI73" s="274">
        <v>522.58745884856228</v>
      </c>
      <c r="AJ73" s="275">
        <v>3266.1716178035144</v>
      </c>
      <c r="AK73" s="239">
        <v>0</v>
      </c>
      <c r="AL73" s="239">
        <v>0</v>
      </c>
      <c r="AM73" s="239">
        <v>0</v>
      </c>
      <c r="AN73" s="239">
        <v>6439.3097226668197</v>
      </c>
      <c r="AO73" s="239">
        <v>0</v>
      </c>
      <c r="AP73" s="239">
        <v>5820.2136018391866</v>
      </c>
      <c r="AQ73" s="274">
        <v>0</v>
      </c>
      <c r="AR73" s="281">
        <f>SUM(E73:AQ73)</f>
        <v>59363.755930118787</v>
      </c>
      <c r="AS73" s="398"/>
      <c r="AT73" s="390">
        <f>$AR73/4-O73/8</f>
        <v>14840.938982529697</v>
      </c>
      <c r="AU73" s="390">
        <f t="shared" ref="AU73:AW73" si="83">$AR73/4-P73/8</f>
        <v>14672.135447163533</v>
      </c>
      <c r="AV73" s="390">
        <f t="shared" si="83"/>
        <v>14741.985185935739</v>
      </c>
      <c r="AW73" s="390">
        <f t="shared" si="83"/>
        <v>14718.701939678338</v>
      </c>
      <c r="AX73" s="508">
        <f t="shared" si="77"/>
        <v>58973.761555307305</v>
      </c>
      <c r="AY73" s="199"/>
      <c r="AZ73" s="453">
        <f>SUM(E73:N73)</f>
        <v>7271.0086706778384</v>
      </c>
      <c r="BA73" s="446">
        <f>SUM(O73:Y73)</f>
        <v>17928.09961819938</v>
      </c>
      <c r="BB73" s="446">
        <f>SUM(Z73:AJ73)</f>
        <v>21905.124316735568</v>
      </c>
      <c r="BC73" s="446">
        <f>SUM(AK73:AQ73)</f>
        <v>12259.523324506006</v>
      </c>
      <c r="BD73" s="459">
        <f t="shared" si="78"/>
        <v>59363.755930118794</v>
      </c>
      <c r="BE73" s="175"/>
      <c r="BF73" s="450">
        <f>SUM(E73:N73)</f>
        <v>7271.0086706778384</v>
      </c>
      <c r="BG73" s="444">
        <f>SUM(Z73:AJ73)</f>
        <v>21905.124316735568</v>
      </c>
      <c r="BH73" s="444"/>
      <c r="BI73" s="444"/>
      <c r="BJ73" s="444">
        <f>SUM(O73:Y73)</f>
        <v>17928.09961819938</v>
      </c>
      <c r="BK73" s="595">
        <f t="shared" si="79"/>
        <v>47104.232605612786</v>
      </c>
    </row>
    <row r="74" spans="1:63" x14ac:dyDescent="0.25">
      <c r="A74" s="174"/>
      <c r="B74" s="258"/>
      <c r="C74" s="212"/>
      <c r="D74" s="237"/>
      <c r="E74" s="238"/>
      <c r="F74" s="239"/>
      <c r="G74" s="239"/>
      <c r="H74" s="239"/>
      <c r="I74" s="274"/>
      <c r="J74" s="274"/>
      <c r="K74" s="274"/>
      <c r="L74" s="689"/>
      <c r="M74" s="689"/>
      <c r="N74" s="275"/>
      <c r="O74" s="238"/>
      <c r="P74" s="239"/>
      <c r="Q74" s="239"/>
      <c r="R74" s="239"/>
      <c r="S74" s="239"/>
      <c r="T74" s="274"/>
      <c r="U74" s="274"/>
      <c r="V74" s="274"/>
      <c r="W74" s="274"/>
      <c r="X74" s="274"/>
      <c r="Y74" s="274"/>
      <c r="Z74" s="239"/>
      <c r="AA74" s="274"/>
      <c r="AB74" s="274"/>
      <c r="AC74" s="274"/>
      <c r="AD74" s="274"/>
      <c r="AE74" s="274"/>
      <c r="AF74" s="274"/>
      <c r="AG74" s="274"/>
      <c r="AH74" s="274"/>
      <c r="AI74" s="274"/>
      <c r="AJ74" s="275"/>
      <c r="AK74" s="239"/>
      <c r="AL74" s="239"/>
      <c r="AM74" s="239"/>
      <c r="AN74" s="239"/>
      <c r="AO74" s="239"/>
      <c r="AP74" s="239"/>
      <c r="AQ74" s="274"/>
      <c r="AR74" s="275"/>
      <c r="AS74" s="384"/>
      <c r="AT74" s="392"/>
      <c r="AU74" s="248"/>
      <c r="AV74" s="248"/>
      <c r="AW74" s="248"/>
      <c r="AX74" s="509"/>
      <c r="AY74" s="199"/>
      <c r="AZ74" s="453"/>
      <c r="BA74" s="446"/>
      <c r="BB74" s="446"/>
      <c r="BC74" s="446"/>
      <c r="BD74" s="459"/>
      <c r="BE74" s="175"/>
      <c r="BF74" s="174"/>
      <c r="BG74" s="168"/>
      <c r="BH74" s="383"/>
      <c r="BI74" s="383"/>
      <c r="BJ74" s="383"/>
      <c r="BK74" s="593"/>
    </row>
    <row r="75" spans="1:63" x14ac:dyDescent="0.25">
      <c r="A75" s="249"/>
      <c r="B75" s="258"/>
      <c r="C75" s="258">
        <v>3299</v>
      </c>
      <c r="D75" s="269" t="s">
        <v>106</v>
      </c>
      <c r="E75" s="277">
        <f t="shared" ref="E75:AQ75" si="84">SUM(E69:E73)</f>
        <v>0</v>
      </c>
      <c r="F75" s="277">
        <f t="shared" si="84"/>
        <v>969.46782275704516</v>
      </c>
      <c r="G75" s="277">
        <f t="shared" si="84"/>
        <v>1322.0015764868799</v>
      </c>
      <c r="H75" s="277">
        <f t="shared" si="84"/>
        <v>661.00078824343996</v>
      </c>
      <c r="I75" s="256">
        <f t="shared" si="84"/>
        <v>220.33359608114662</v>
      </c>
      <c r="J75" s="256">
        <f t="shared" si="84"/>
        <v>5728.6734981098125</v>
      </c>
      <c r="K75" s="256">
        <f t="shared" si="84"/>
        <v>3084.6703451360531</v>
      </c>
      <c r="L75" s="256">
        <f t="shared" si="84"/>
        <v>1652.5019706085998</v>
      </c>
      <c r="M75" s="256">
        <f t="shared" si="84"/>
        <v>110.16679804057331</v>
      </c>
      <c r="N75" s="278">
        <f t="shared" si="84"/>
        <v>12034.621017952228</v>
      </c>
      <c r="O75" s="277">
        <f t="shared" si="84"/>
        <v>0</v>
      </c>
      <c r="P75" s="277">
        <f t="shared" si="84"/>
        <v>6726.06417883823</v>
      </c>
      <c r="Q75" s="277">
        <f t="shared" si="84"/>
        <v>5161.430030340829</v>
      </c>
      <c r="R75" s="277">
        <f t="shared" si="84"/>
        <v>5608.4683584829436</v>
      </c>
      <c r="S75" s="277">
        <f t="shared" si="84"/>
        <v>15819.568837129074</v>
      </c>
      <c r="T75" s="256">
        <f t="shared" si="84"/>
        <v>558.79791017764296</v>
      </c>
      <c r="U75" s="256">
        <f t="shared" si="84"/>
        <v>3268.9677745392119</v>
      </c>
      <c r="V75" s="256">
        <f t="shared" si="84"/>
        <v>11740.344092832282</v>
      </c>
      <c r="W75" s="256">
        <f t="shared" si="84"/>
        <v>10449.520920321926</v>
      </c>
      <c r="X75" s="256">
        <f t="shared" ref="X75:Y75" si="85">SUM(X69:X73)</f>
        <v>2654.2900733438041</v>
      </c>
      <c r="Y75" s="256">
        <f t="shared" si="85"/>
        <v>17915.061000295234</v>
      </c>
      <c r="Z75" s="279">
        <f t="shared" ref="Z75:AP75" si="86">SUM(Z69:Z73)</f>
        <v>4050.0528060763572</v>
      </c>
      <c r="AA75" s="256">
        <f t="shared" si="86"/>
        <v>10242.714193431821</v>
      </c>
      <c r="AB75" s="256">
        <f t="shared" si="86"/>
        <v>9511.0917510438339</v>
      </c>
      <c r="AC75" s="256">
        <f t="shared" si="86"/>
        <v>1045.1749176971246</v>
      </c>
      <c r="AD75" s="256">
        <f t="shared" si="86"/>
        <v>0</v>
      </c>
      <c r="AE75" s="256">
        <f t="shared" si="86"/>
        <v>9934.3875927111694</v>
      </c>
      <c r="AF75" s="256">
        <f t="shared" si="86"/>
        <v>14271.863501154236</v>
      </c>
      <c r="AG75" s="256">
        <f t="shared" si="86"/>
        <v>7446.8712885920122</v>
      </c>
      <c r="AH75" s="256">
        <f t="shared" si="86"/>
        <v>0</v>
      </c>
      <c r="AI75" s="256">
        <f t="shared" si="86"/>
        <v>1045.1749176971246</v>
      </c>
      <c r="AJ75" s="278">
        <f t="shared" si="86"/>
        <v>6401.6963708948879</v>
      </c>
      <c r="AK75" s="279">
        <f t="shared" si="86"/>
        <v>0</v>
      </c>
      <c r="AL75" s="279">
        <f t="shared" si="86"/>
        <v>0</v>
      </c>
      <c r="AM75" s="279">
        <f t="shared" si="86"/>
        <v>0</v>
      </c>
      <c r="AN75" s="279">
        <f t="shared" si="86"/>
        <v>14929.608765241681</v>
      </c>
      <c r="AO75" s="279">
        <f t="shared" si="86"/>
        <v>0</v>
      </c>
      <c r="AP75" s="279">
        <f t="shared" si="86"/>
        <v>19497.715566161274</v>
      </c>
      <c r="AQ75" s="256">
        <f t="shared" si="84"/>
        <v>0</v>
      </c>
      <c r="AR75" s="278">
        <f>SUM(AR69:AR73)</f>
        <v>204062.30226041845</v>
      </c>
      <c r="AS75" s="288"/>
      <c r="AT75" s="277">
        <f>SUM(AT69:AT73)</f>
        <v>50297.017809187841</v>
      </c>
      <c r="AU75" s="256">
        <f t="shared" ref="AU75:AX75" si="87">SUM(AU69:AU73)</f>
        <v>50590.656320907037</v>
      </c>
      <c r="AV75" s="256">
        <f t="shared" si="87"/>
        <v>50793.220563346425</v>
      </c>
      <c r="AW75" s="256">
        <f t="shared" si="87"/>
        <v>50730.355798451441</v>
      </c>
      <c r="AX75" s="510">
        <f t="shared" si="87"/>
        <v>202411.25049189274</v>
      </c>
      <c r="AY75" s="199"/>
      <c r="AZ75" s="463">
        <f>SUM(E75:N75)</f>
        <v>25783.437413415777</v>
      </c>
      <c r="BA75" s="464">
        <f>SUM(O75:Y75)</f>
        <v>79902.513176301189</v>
      </c>
      <c r="BB75" s="464">
        <f>SUM(Z75:AJ75)</f>
        <v>63949.027339298569</v>
      </c>
      <c r="BC75" s="464">
        <f>SUM(AK75:AQ75)</f>
        <v>34427.324331402953</v>
      </c>
      <c r="BD75" s="465">
        <f>SUM(AZ75:BC75)</f>
        <v>204062.30226041848</v>
      </c>
      <c r="BE75" s="175"/>
      <c r="BF75" s="460">
        <f>SUM(E75:N75)</f>
        <v>25783.437413415777</v>
      </c>
      <c r="BG75" s="461">
        <f>SUM(Z75:AJ75)</f>
        <v>63949.027339298569</v>
      </c>
      <c r="BH75" s="461"/>
      <c r="BI75" s="461"/>
      <c r="BJ75" s="461">
        <f>SUM(O75:Y75)</f>
        <v>79902.513176301189</v>
      </c>
      <c r="BK75" s="594">
        <f>SUM(BF75:BJ75)</f>
        <v>169634.97792901553</v>
      </c>
    </row>
    <row r="76" spans="1:63" x14ac:dyDescent="0.25">
      <c r="A76" s="183"/>
      <c r="B76" s="184"/>
      <c r="C76" s="184"/>
      <c r="D76" s="185"/>
      <c r="E76" s="186"/>
      <c r="F76" s="187"/>
      <c r="G76" s="187"/>
      <c r="H76" s="187"/>
      <c r="I76" s="187"/>
      <c r="J76" s="187"/>
      <c r="K76" s="187"/>
      <c r="L76" s="187"/>
      <c r="M76" s="187"/>
      <c r="N76" s="188"/>
      <c r="O76" s="186"/>
      <c r="P76" s="187"/>
      <c r="Q76" s="187"/>
      <c r="R76" s="187"/>
      <c r="S76" s="187"/>
      <c r="T76" s="187"/>
      <c r="U76" s="187"/>
      <c r="V76" s="187"/>
      <c r="W76" s="187"/>
      <c r="X76" s="194"/>
      <c r="Y76" s="187"/>
      <c r="Z76" s="187"/>
      <c r="AA76" s="187"/>
      <c r="AB76" s="187"/>
      <c r="AC76" s="187"/>
      <c r="AD76" s="187"/>
      <c r="AE76" s="187"/>
      <c r="AF76" s="187"/>
      <c r="AG76" s="187"/>
      <c r="AH76" s="187"/>
      <c r="AI76" s="187"/>
      <c r="AJ76" s="188"/>
      <c r="AK76" s="187"/>
      <c r="AL76" s="187"/>
      <c r="AM76" s="187"/>
      <c r="AN76" s="187"/>
      <c r="AO76" s="187"/>
      <c r="AP76" s="187"/>
      <c r="AQ76" s="187"/>
      <c r="AR76" s="188"/>
      <c r="AS76" s="189"/>
      <c r="AT76" s="392"/>
      <c r="AU76" s="248"/>
      <c r="AV76" s="248"/>
      <c r="AW76" s="248"/>
      <c r="AX76" s="509"/>
      <c r="AY76" s="199"/>
      <c r="AZ76" s="453"/>
      <c r="BA76" s="446"/>
      <c r="BB76" s="446"/>
      <c r="BC76" s="446"/>
      <c r="BD76" s="459"/>
      <c r="BE76" s="175"/>
      <c r="BF76" s="174"/>
      <c r="BG76" s="168"/>
      <c r="BH76" s="383"/>
      <c r="BI76" s="383"/>
      <c r="BJ76" s="383"/>
      <c r="BK76" s="593"/>
    </row>
    <row r="77" spans="1:63" x14ac:dyDescent="0.25">
      <c r="A77" s="174"/>
      <c r="B77" s="258">
        <v>3300</v>
      </c>
      <c r="C77" s="258" t="s">
        <v>136</v>
      </c>
      <c r="D77" s="259"/>
      <c r="E77" s="260"/>
      <c r="F77" s="263"/>
      <c r="G77" s="263"/>
      <c r="H77" s="263"/>
      <c r="I77" s="261"/>
      <c r="J77" s="261"/>
      <c r="K77" s="261"/>
      <c r="L77" s="685"/>
      <c r="M77" s="685"/>
      <c r="N77" s="262"/>
      <c r="O77" s="260"/>
      <c r="P77" s="263"/>
      <c r="Q77" s="263"/>
      <c r="R77" s="263"/>
      <c r="S77" s="263"/>
      <c r="T77" s="261"/>
      <c r="U77" s="261"/>
      <c r="V77" s="261"/>
      <c r="W77" s="261"/>
      <c r="X77" s="261"/>
      <c r="Y77" s="261"/>
      <c r="Z77" s="263"/>
      <c r="AA77" s="261"/>
      <c r="AB77" s="261"/>
      <c r="AC77" s="261"/>
      <c r="AD77" s="261"/>
      <c r="AE77" s="261"/>
      <c r="AF77" s="261"/>
      <c r="AG77" s="261"/>
      <c r="AH77" s="261"/>
      <c r="AI77" s="261"/>
      <c r="AJ77" s="262"/>
      <c r="AK77" s="263"/>
      <c r="AL77" s="263"/>
      <c r="AM77" s="263"/>
      <c r="AN77" s="263"/>
      <c r="AO77" s="263"/>
      <c r="AP77" s="263"/>
      <c r="AQ77" s="261"/>
      <c r="AR77" s="262"/>
      <c r="AS77" s="312"/>
      <c r="AT77" s="392"/>
      <c r="AU77" s="248"/>
      <c r="AV77" s="248"/>
      <c r="AW77" s="248"/>
      <c r="AX77" s="509"/>
      <c r="AY77" s="199"/>
      <c r="AZ77" s="453"/>
      <c r="BA77" s="446"/>
      <c r="BB77" s="446"/>
      <c r="BC77" s="446"/>
      <c r="BD77" s="459"/>
      <c r="BE77" s="175"/>
      <c r="BF77" s="174"/>
      <c r="BG77" s="168"/>
      <c r="BH77" s="383"/>
      <c r="BI77" s="383"/>
      <c r="BJ77" s="383"/>
      <c r="BK77" s="593"/>
    </row>
    <row r="78" spans="1:63" x14ac:dyDescent="0.25">
      <c r="A78" s="174"/>
      <c r="B78" s="258"/>
      <c r="C78" s="212">
        <v>3301</v>
      </c>
      <c r="D78" s="237" t="s">
        <v>137</v>
      </c>
      <c r="E78" s="238">
        <v>0</v>
      </c>
      <c r="F78" s="239">
        <v>0</v>
      </c>
      <c r="G78" s="239">
        <v>0</v>
      </c>
      <c r="H78" s="239">
        <v>110.16679804057331</v>
      </c>
      <c r="I78" s="274">
        <v>0</v>
      </c>
      <c r="J78" s="274">
        <v>1277.9348572706506</v>
      </c>
      <c r="K78" s="274">
        <v>1410.1350149193386</v>
      </c>
      <c r="L78" s="689">
        <v>859.30102471647194</v>
      </c>
      <c r="M78" s="689">
        <v>881.33438432458649</v>
      </c>
      <c r="N78" s="275">
        <v>969.46782275704516</v>
      </c>
      <c r="O78" s="238">
        <v>1871.9729990951041</v>
      </c>
      <c r="P78" s="239">
        <v>7199.1797427886349</v>
      </c>
      <c r="Q78" s="239">
        <v>409.78513413027156</v>
      </c>
      <c r="R78" s="239">
        <v>2812.6161478941362</v>
      </c>
      <c r="S78" s="239">
        <v>3492.4869386102687</v>
      </c>
      <c r="T78" s="274">
        <v>2263.1315362194541</v>
      </c>
      <c r="U78" s="274">
        <v>6929.0940862027737</v>
      </c>
      <c r="V78" s="274">
        <v>949.95644730199308</v>
      </c>
      <c r="W78" s="274">
        <v>558.79791017764308</v>
      </c>
      <c r="X78" s="274">
        <v>139.69947754441077</v>
      </c>
      <c r="Y78" s="274">
        <v>1369.0548799352255</v>
      </c>
      <c r="Z78" s="239">
        <v>6480.0844897221723</v>
      </c>
      <c r="AA78" s="274">
        <v>6872.0250838585944</v>
      </c>
      <c r="AB78" s="274">
        <v>522.58745884856228</v>
      </c>
      <c r="AC78" s="239">
        <v>0</v>
      </c>
      <c r="AD78" s="274">
        <v>0</v>
      </c>
      <c r="AE78" s="274">
        <v>888.39868004255584</v>
      </c>
      <c r="AF78" s="274">
        <v>1149.692409466837</v>
      </c>
      <c r="AG78" s="274">
        <v>391.94059413642174</v>
      </c>
      <c r="AH78" s="274">
        <v>0</v>
      </c>
      <c r="AI78" s="274">
        <v>0</v>
      </c>
      <c r="AJ78" s="275">
        <v>391.94059413642174</v>
      </c>
      <c r="AK78" s="239">
        <v>0</v>
      </c>
      <c r="AL78" s="239">
        <v>0</v>
      </c>
      <c r="AM78" s="239">
        <v>0</v>
      </c>
      <c r="AN78" s="239">
        <v>873.0320402758781</v>
      </c>
      <c r="AO78" s="239">
        <v>0</v>
      </c>
      <c r="AP78" s="239">
        <v>1164.0427203678373</v>
      </c>
      <c r="AQ78" s="274">
        <v>0</v>
      </c>
      <c r="AR78" s="281">
        <f>SUM(E78:AQ78)</f>
        <v>52237.85927278387</v>
      </c>
      <c r="AS78" s="398"/>
      <c r="AT78" s="390">
        <f>$AR78/4</f>
        <v>13059.464818195967</v>
      </c>
      <c r="AU78" s="390">
        <f t="shared" ref="AU78:AW78" si="88">$AR78/4</f>
        <v>13059.464818195967</v>
      </c>
      <c r="AV78" s="390">
        <f t="shared" si="88"/>
        <v>13059.464818195967</v>
      </c>
      <c r="AW78" s="390">
        <f t="shared" si="88"/>
        <v>13059.464818195967</v>
      </c>
      <c r="AX78" s="508">
        <f t="shared" ref="AX78:AX81" si="89">SUM(AT78:AW78)</f>
        <v>52237.85927278387</v>
      </c>
      <c r="AY78" s="199"/>
      <c r="AZ78" s="453">
        <f>SUM(E78:N78)</f>
        <v>5508.3399020286661</v>
      </c>
      <c r="BA78" s="446">
        <f>SUM(O78:Y78)</f>
        <v>27995.775299899917</v>
      </c>
      <c r="BB78" s="446">
        <f>SUM(Z78:AJ78)</f>
        <v>16696.669310211564</v>
      </c>
      <c r="BC78" s="446">
        <f>SUM(AK78:AQ78)</f>
        <v>2037.0747606437153</v>
      </c>
      <c r="BD78" s="459">
        <f t="shared" ref="BD78:BD81" si="90">SUM(AZ78:BC78)</f>
        <v>52237.859272783862</v>
      </c>
      <c r="BE78" s="175"/>
      <c r="BF78" s="450">
        <f>SUM(E78:N78)</f>
        <v>5508.3399020286661</v>
      </c>
      <c r="BG78" s="444">
        <f>SUM(Z78:AJ78)</f>
        <v>16696.669310211564</v>
      </c>
      <c r="BH78" s="444"/>
      <c r="BI78" s="444"/>
      <c r="BJ78" s="444">
        <f>SUM(O78:Y78)</f>
        <v>27995.775299899917</v>
      </c>
      <c r="BK78" s="595">
        <f t="shared" ref="BK78:BK81" si="91">SUM(BF78:BJ78)</f>
        <v>50200.784512140148</v>
      </c>
    </row>
    <row r="79" spans="1:63" x14ac:dyDescent="0.25">
      <c r="A79" s="174"/>
      <c r="B79" s="258"/>
      <c r="C79" s="212">
        <v>3302</v>
      </c>
      <c r="D79" s="237" t="s">
        <v>138</v>
      </c>
      <c r="E79" s="238">
        <v>1194.2080907598147</v>
      </c>
      <c r="F79" s="239">
        <v>440.66719216229325</v>
      </c>
      <c r="G79" s="239">
        <v>1432.1683745274531</v>
      </c>
      <c r="H79" s="239">
        <v>1762.668768649173</v>
      </c>
      <c r="I79" s="274">
        <v>1101.6679804057333</v>
      </c>
      <c r="J79" s="274">
        <v>881.33438432458649</v>
      </c>
      <c r="K79" s="274">
        <v>881.33438432458649</v>
      </c>
      <c r="L79" s="689">
        <v>2203.3359608114665</v>
      </c>
      <c r="M79" s="689">
        <v>0</v>
      </c>
      <c r="N79" s="275">
        <v>1767.075440570796</v>
      </c>
      <c r="O79" s="238">
        <v>0</v>
      </c>
      <c r="P79" s="239">
        <v>802.80633095521387</v>
      </c>
      <c r="Q79" s="239">
        <v>718.98664442856739</v>
      </c>
      <c r="R79" s="239">
        <v>998.38559951738887</v>
      </c>
      <c r="S79" s="239">
        <v>2240.7796198123483</v>
      </c>
      <c r="T79" s="274">
        <v>0</v>
      </c>
      <c r="U79" s="274">
        <v>83.81968652664645</v>
      </c>
      <c r="V79" s="274">
        <v>5615.9189972853128</v>
      </c>
      <c r="W79" s="274">
        <v>1346.7029635281197</v>
      </c>
      <c r="X79" s="274">
        <v>1601.8873425092434</v>
      </c>
      <c r="Y79" s="274">
        <v>3842.6669623215917</v>
      </c>
      <c r="Z79" s="239">
        <v>1498.0840486992117</v>
      </c>
      <c r="AA79" s="274">
        <v>4572.6402649249203</v>
      </c>
      <c r="AB79" s="274">
        <v>1259.4357758250351</v>
      </c>
      <c r="AC79" s="239">
        <v>0</v>
      </c>
      <c r="AD79" s="274">
        <v>1489.3742577184025</v>
      </c>
      <c r="AE79" s="274">
        <v>3762.6297037096483</v>
      </c>
      <c r="AF79" s="274">
        <v>2095.5757099827347</v>
      </c>
      <c r="AG79" s="274">
        <v>4494.2521460976359</v>
      </c>
      <c r="AH79" s="274">
        <v>0</v>
      </c>
      <c r="AI79" s="274">
        <v>0</v>
      </c>
      <c r="AJ79" s="275">
        <v>3004.8778883792329</v>
      </c>
      <c r="AK79" s="239">
        <v>0</v>
      </c>
      <c r="AL79" s="239">
        <v>0</v>
      </c>
      <c r="AM79" s="239">
        <v>3317.5217530483364</v>
      </c>
      <c r="AN79" s="239">
        <v>10010.767395163402</v>
      </c>
      <c r="AO79" s="239">
        <v>0</v>
      </c>
      <c r="AP79" s="239">
        <v>23862.875767540667</v>
      </c>
      <c r="AQ79" s="274">
        <v>0</v>
      </c>
      <c r="AR79" s="281">
        <f>SUM(E79:AQ79)</f>
        <v>88284.449434509559</v>
      </c>
      <c r="AS79" s="398"/>
      <c r="AT79" s="390">
        <f t="shared" ref="AT79:AW81" si="92">$AR79/4</f>
        <v>22071.11235862739</v>
      </c>
      <c r="AU79" s="390">
        <f t="shared" si="92"/>
        <v>22071.11235862739</v>
      </c>
      <c r="AV79" s="390">
        <f t="shared" si="92"/>
        <v>22071.11235862739</v>
      </c>
      <c r="AW79" s="390">
        <f t="shared" si="92"/>
        <v>22071.11235862739</v>
      </c>
      <c r="AX79" s="508">
        <f t="shared" si="89"/>
        <v>88284.449434509559</v>
      </c>
      <c r="AY79" s="199"/>
      <c r="AZ79" s="453">
        <f>SUM(E79:N79)</f>
        <v>11664.460576535903</v>
      </c>
      <c r="BA79" s="446">
        <f>SUM(O79:Y79)</f>
        <v>17251.954146884433</v>
      </c>
      <c r="BB79" s="446">
        <f>SUM(Z79:AJ79)</f>
        <v>22176.869795336821</v>
      </c>
      <c r="BC79" s="446">
        <f>SUM(AK79:AQ79)</f>
        <v>37191.164915752408</v>
      </c>
      <c r="BD79" s="459">
        <f t="shared" si="90"/>
        <v>88284.449434509559</v>
      </c>
      <c r="BE79" s="175"/>
      <c r="BF79" s="450">
        <f>SUM(E79:N79)</f>
        <v>11664.460576535903</v>
      </c>
      <c r="BG79" s="444">
        <f>SUM(Z79:AJ79)</f>
        <v>22176.869795336821</v>
      </c>
      <c r="BH79" s="444"/>
      <c r="BI79" s="444"/>
      <c r="BJ79" s="444">
        <f>SUM(O79:Y79)</f>
        <v>17251.954146884433</v>
      </c>
      <c r="BK79" s="595">
        <f t="shared" si="91"/>
        <v>51093.284518757158</v>
      </c>
    </row>
    <row r="80" spans="1:63" ht="30" x14ac:dyDescent="0.25">
      <c r="A80" s="174"/>
      <c r="B80" s="258"/>
      <c r="C80" s="212">
        <v>3303</v>
      </c>
      <c r="D80" s="237" t="s">
        <v>139</v>
      </c>
      <c r="E80" s="238">
        <v>0</v>
      </c>
      <c r="F80" s="239">
        <v>0</v>
      </c>
      <c r="G80" s="239">
        <v>0</v>
      </c>
      <c r="H80" s="239">
        <v>881.33438432458649</v>
      </c>
      <c r="I80" s="274">
        <v>0</v>
      </c>
      <c r="J80" s="274">
        <v>0</v>
      </c>
      <c r="K80" s="274">
        <v>0</v>
      </c>
      <c r="L80" s="689">
        <v>0</v>
      </c>
      <c r="M80" s="689">
        <v>0</v>
      </c>
      <c r="N80" s="275">
        <v>2974.5035470954795</v>
      </c>
      <c r="O80" s="238">
        <v>0</v>
      </c>
      <c r="P80" s="239">
        <v>1257.2952978996968</v>
      </c>
      <c r="Q80" s="239">
        <v>1257.2952978996968</v>
      </c>
      <c r="R80" s="239">
        <v>1257.2952978996968</v>
      </c>
      <c r="S80" s="239">
        <v>3771.8858936990905</v>
      </c>
      <c r="T80" s="274">
        <v>0</v>
      </c>
      <c r="U80" s="274">
        <v>419.09843263323228</v>
      </c>
      <c r="V80" s="274">
        <v>838.19686526646456</v>
      </c>
      <c r="W80" s="274">
        <v>2514.5905957993937</v>
      </c>
      <c r="X80" s="274">
        <v>0</v>
      </c>
      <c r="Y80" s="274">
        <v>3771.8858936990905</v>
      </c>
      <c r="Z80" s="239">
        <v>0</v>
      </c>
      <c r="AA80" s="274">
        <v>391.94059413642174</v>
      </c>
      <c r="AB80" s="274">
        <v>2351.6435648185302</v>
      </c>
      <c r="AC80" s="274">
        <v>0</v>
      </c>
      <c r="AD80" s="274">
        <v>0</v>
      </c>
      <c r="AE80" s="274">
        <v>783.88118827284347</v>
      </c>
      <c r="AF80" s="274">
        <v>3527.4653472277955</v>
      </c>
      <c r="AG80" s="274">
        <v>0</v>
      </c>
      <c r="AH80" s="274">
        <v>0</v>
      </c>
      <c r="AI80" s="274">
        <v>0</v>
      </c>
      <c r="AJ80" s="275">
        <v>0</v>
      </c>
      <c r="AK80" s="239">
        <v>0</v>
      </c>
      <c r="AL80" s="239">
        <v>0</v>
      </c>
      <c r="AM80" s="239">
        <v>0</v>
      </c>
      <c r="AN80" s="239">
        <v>0</v>
      </c>
      <c r="AO80" s="239">
        <v>0</v>
      </c>
      <c r="AP80" s="239">
        <v>2328.0854407356746</v>
      </c>
      <c r="AQ80" s="274">
        <v>0</v>
      </c>
      <c r="AR80" s="281">
        <f>SUM(E80:AQ80)</f>
        <v>28326.397641407693</v>
      </c>
      <c r="AS80" s="398"/>
      <c r="AT80" s="390">
        <f t="shared" si="92"/>
        <v>7081.5994103519233</v>
      </c>
      <c r="AU80" s="390">
        <f t="shared" si="92"/>
        <v>7081.5994103519233</v>
      </c>
      <c r="AV80" s="390">
        <f t="shared" si="92"/>
        <v>7081.5994103519233</v>
      </c>
      <c r="AW80" s="390">
        <f t="shared" si="92"/>
        <v>7081.5994103519233</v>
      </c>
      <c r="AX80" s="508">
        <f t="shared" si="89"/>
        <v>28326.397641407693</v>
      </c>
      <c r="AY80" s="199"/>
      <c r="AZ80" s="453">
        <f>SUM(E80:N80)</f>
        <v>3855.8379314200661</v>
      </c>
      <c r="BA80" s="446">
        <f>SUM(O80:Y80)</f>
        <v>15087.54357479636</v>
      </c>
      <c r="BB80" s="446">
        <f>SUM(Z80:AJ80)</f>
        <v>7054.9306944555901</v>
      </c>
      <c r="BC80" s="446">
        <f>SUM(AK80:AQ80)</f>
        <v>2328.0854407356746</v>
      </c>
      <c r="BD80" s="459">
        <f t="shared" si="90"/>
        <v>28326.39764140769</v>
      </c>
      <c r="BE80" s="175"/>
      <c r="BF80" s="450">
        <f>SUM(E80:N80)</f>
        <v>3855.8379314200661</v>
      </c>
      <c r="BG80" s="444">
        <f>SUM(Z80:AJ80)</f>
        <v>7054.9306944555901</v>
      </c>
      <c r="BH80" s="444"/>
      <c r="BI80" s="444"/>
      <c r="BJ80" s="444">
        <f>SUM(O80:Y80)</f>
        <v>15087.54357479636</v>
      </c>
      <c r="BK80" s="595">
        <f t="shared" si="91"/>
        <v>25998.312200672015</v>
      </c>
    </row>
    <row r="81" spans="1:63" x14ac:dyDescent="0.25">
      <c r="A81" s="174"/>
      <c r="B81" s="258"/>
      <c r="C81" s="212">
        <v>3304</v>
      </c>
      <c r="D81" s="237" t="s">
        <v>140</v>
      </c>
      <c r="E81" s="238">
        <v>0</v>
      </c>
      <c r="F81" s="239">
        <v>0</v>
      </c>
      <c r="G81" s="239">
        <v>0</v>
      </c>
      <c r="H81" s="239">
        <v>440.66719216229325</v>
      </c>
      <c r="I81" s="274">
        <v>0</v>
      </c>
      <c r="J81" s="274">
        <v>0</v>
      </c>
      <c r="K81" s="274">
        <v>661.00078824343996</v>
      </c>
      <c r="L81" s="689">
        <v>0</v>
      </c>
      <c r="M81" s="689">
        <v>0</v>
      </c>
      <c r="N81" s="275">
        <v>1101.6679804057333</v>
      </c>
      <c r="O81" s="238">
        <v>0</v>
      </c>
      <c r="P81" s="239">
        <v>465.66492514803588</v>
      </c>
      <c r="Q81" s="239">
        <v>465.66492514803588</v>
      </c>
      <c r="R81" s="239">
        <v>465.66492514803588</v>
      </c>
      <c r="S81" s="239">
        <v>1396.9947754441075</v>
      </c>
      <c r="T81" s="274">
        <v>0</v>
      </c>
      <c r="U81" s="274">
        <v>279.39895508882154</v>
      </c>
      <c r="V81" s="274">
        <v>1117.5958203552862</v>
      </c>
      <c r="W81" s="274">
        <v>0</v>
      </c>
      <c r="X81" s="274">
        <v>0</v>
      </c>
      <c r="Y81" s="274">
        <v>1396.9947754441075</v>
      </c>
      <c r="Z81" s="239">
        <v>0</v>
      </c>
      <c r="AA81" s="274">
        <v>261.29372942428114</v>
      </c>
      <c r="AB81" s="274">
        <v>0</v>
      </c>
      <c r="AC81" s="274">
        <v>0</v>
      </c>
      <c r="AD81" s="274">
        <v>0</v>
      </c>
      <c r="AE81" s="274">
        <v>1045.1749176971246</v>
      </c>
      <c r="AF81" s="274">
        <v>1306.4686471214056</v>
      </c>
      <c r="AG81" s="274">
        <v>0</v>
      </c>
      <c r="AH81" s="274">
        <v>0</v>
      </c>
      <c r="AI81" s="274">
        <v>0</v>
      </c>
      <c r="AJ81" s="275">
        <v>0</v>
      </c>
      <c r="AK81" s="239">
        <v>0</v>
      </c>
      <c r="AL81" s="239">
        <v>0</v>
      </c>
      <c r="AM81" s="239">
        <v>0</v>
      </c>
      <c r="AN81" s="239">
        <v>0</v>
      </c>
      <c r="AO81" s="239">
        <v>0</v>
      </c>
      <c r="AP81" s="239">
        <v>2910.1068009195933</v>
      </c>
      <c r="AQ81" s="274">
        <v>0</v>
      </c>
      <c r="AR81" s="281">
        <f>SUM(E81:AQ81)</f>
        <v>13314.359157750303</v>
      </c>
      <c r="AS81" s="398"/>
      <c r="AT81" s="390">
        <f t="shared" si="92"/>
        <v>3328.5897894375757</v>
      </c>
      <c r="AU81" s="390">
        <f t="shared" si="92"/>
        <v>3328.5897894375757</v>
      </c>
      <c r="AV81" s="390">
        <f t="shared" si="92"/>
        <v>3328.5897894375757</v>
      </c>
      <c r="AW81" s="390">
        <f t="shared" si="92"/>
        <v>3328.5897894375757</v>
      </c>
      <c r="AX81" s="508">
        <f t="shared" si="89"/>
        <v>13314.359157750303</v>
      </c>
      <c r="AY81" s="199"/>
      <c r="AZ81" s="453">
        <f>SUM(E81:N81)</f>
        <v>2203.3359608114665</v>
      </c>
      <c r="BA81" s="446">
        <f>SUM(O81:Y81)</f>
        <v>5587.9791017764301</v>
      </c>
      <c r="BB81" s="446">
        <f>SUM(Z81:AJ81)</f>
        <v>2612.9372942428113</v>
      </c>
      <c r="BC81" s="446">
        <f>SUM(AK81:AQ81)</f>
        <v>2910.1068009195933</v>
      </c>
      <c r="BD81" s="459">
        <f t="shared" si="90"/>
        <v>13314.359157750301</v>
      </c>
      <c r="BE81" s="175"/>
      <c r="BF81" s="450">
        <f>SUM(E81:N81)</f>
        <v>2203.3359608114665</v>
      </c>
      <c r="BG81" s="444">
        <f>SUM(Z81:AJ81)</f>
        <v>2612.9372942428113</v>
      </c>
      <c r="BH81" s="444"/>
      <c r="BI81" s="444"/>
      <c r="BJ81" s="444">
        <f>SUM(O81:Y81)</f>
        <v>5587.9791017764301</v>
      </c>
      <c r="BK81" s="595">
        <f t="shared" si="91"/>
        <v>10404.252356830708</v>
      </c>
    </row>
    <row r="82" spans="1:63" x14ac:dyDescent="0.25">
      <c r="A82" s="174"/>
      <c r="B82" s="258"/>
      <c r="C82" s="258"/>
      <c r="D82" s="237"/>
      <c r="E82" s="238"/>
      <c r="F82" s="239"/>
      <c r="G82" s="239"/>
      <c r="H82" s="239"/>
      <c r="I82" s="274"/>
      <c r="J82" s="274"/>
      <c r="K82" s="274"/>
      <c r="L82" s="689"/>
      <c r="M82" s="689"/>
      <c r="N82" s="275"/>
      <c r="O82" s="238"/>
      <c r="P82" s="239"/>
      <c r="Q82" s="239"/>
      <c r="R82" s="239"/>
      <c r="S82" s="239"/>
      <c r="T82" s="274"/>
      <c r="U82" s="274"/>
      <c r="V82" s="274"/>
      <c r="W82" s="274"/>
      <c r="X82" s="274"/>
      <c r="Y82" s="274"/>
      <c r="Z82" s="239"/>
      <c r="AA82" s="274"/>
      <c r="AB82" s="274"/>
      <c r="AC82" s="274"/>
      <c r="AD82" s="274"/>
      <c r="AE82" s="274"/>
      <c r="AF82" s="274"/>
      <c r="AG82" s="274"/>
      <c r="AH82" s="274"/>
      <c r="AI82" s="274"/>
      <c r="AJ82" s="275"/>
      <c r="AK82" s="239"/>
      <c r="AL82" s="239"/>
      <c r="AM82" s="239"/>
      <c r="AN82" s="239"/>
      <c r="AO82" s="239"/>
      <c r="AP82" s="239"/>
      <c r="AQ82" s="274"/>
      <c r="AR82" s="275"/>
      <c r="AS82" s="384"/>
      <c r="AT82" s="392"/>
      <c r="AU82" s="248"/>
      <c r="AV82" s="248"/>
      <c r="AW82" s="248"/>
      <c r="AX82" s="509"/>
      <c r="AY82" s="199"/>
      <c r="AZ82" s="453"/>
      <c r="BA82" s="446"/>
      <c r="BB82" s="446"/>
      <c r="BC82" s="446"/>
      <c r="BD82" s="459"/>
      <c r="BE82" s="175"/>
      <c r="BF82" s="174"/>
      <c r="BG82" s="168"/>
      <c r="BH82" s="383"/>
      <c r="BI82" s="383"/>
      <c r="BJ82" s="383"/>
      <c r="BK82" s="593"/>
    </row>
    <row r="83" spans="1:63" x14ac:dyDescent="0.25">
      <c r="A83" s="249"/>
      <c r="B83" s="258"/>
      <c r="C83" s="258">
        <v>3399</v>
      </c>
      <c r="D83" s="269" t="s">
        <v>106</v>
      </c>
      <c r="E83" s="277">
        <f t="shared" ref="E83:AQ83" si="93">SUM(E78:E81)</f>
        <v>1194.2080907598147</v>
      </c>
      <c r="F83" s="277">
        <f t="shared" si="93"/>
        <v>440.66719216229325</v>
      </c>
      <c r="G83" s="277">
        <f t="shared" si="93"/>
        <v>1432.1683745274531</v>
      </c>
      <c r="H83" s="277">
        <f t="shared" si="93"/>
        <v>3194.8371431766259</v>
      </c>
      <c r="I83" s="256">
        <f t="shared" si="93"/>
        <v>1101.6679804057333</v>
      </c>
      <c r="J83" s="256">
        <f t="shared" si="93"/>
        <v>2159.269241595237</v>
      </c>
      <c r="K83" s="256">
        <f t="shared" si="93"/>
        <v>2952.4701874873654</v>
      </c>
      <c r="L83" s="256">
        <f t="shared" si="93"/>
        <v>3062.6369855279386</v>
      </c>
      <c r="M83" s="256">
        <f t="shared" si="93"/>
        <v>881.33438432458649</v>
      </c>
      <c r="N83" s="278">
        <f t="shared" si="93"/>
        <v>6812.7147908290535</v>
      </c>
      <c r="O83" s="277">
        <f t="shared" si="93"/>
        <v>1871.9729990951041</v>
      </c>
      <c r="P83" s="277">
        <f t="shared" si="93"/>
        <v>9724.9462967915806</v>
      </c>
      <c r="Q83" s="277">
        <f t="shared" si="93"/>
        <v>2851.7320016065714</v>
      </c>
      <c r="R83" s="277">
        <f t="shared" si="93"/>
        <v>5533.9619704592578</v>
      </c>
      <c r="S83" s="277">
        <f t="shared" si="93"/>
        <v>10902.147227565814</v>
      </c>
      <c r="T83" s="256">
        <f t="shared" si="93"/>
        <v>2263.1315362194541</v>
      </c>
      <c r="U83" s="256">
        <f t="shared" si="93"/>
        <v>7711.4111604514746</v>
      </c>
      <c r="V83" s="256">
        <f t="shared" si="93"/>
        <v>8521.6681302090565</v>
      </c>
      <c r="W83" s="256">
        <f t="shared" si="93"/>
        <v>4420.0914695051561</v>
      </c>
      <c r="X83" s="256">
        <f t="shared" si="93"/>
        <v>1741.586820053654</v>
      </c>
      <c r="Y83" s="256">
        <f t="shared" si="93"/>
        <v>10380.602511400015</v>
      </c>
      <c r="Z83" s="279">
        <f t="shared" ref="Z83:AP83" si="94">SUM(Z78:Z81)</f>
        <v>7978.1685384213843</v>
      </c>
      <c r="AA83" s="256">
        <f t="shared" si="94"/>
        <v>12097.899672344218</v>
      </c>
      <c r="AB83" s="256">
        <f t="shared" si="94"/>
        <v>4133.6667994921281</v>
      </c>
      <c r="AC83" s="256">
        <f t="shared" si="94"/>
        <v>0</v>
      </c>
      <c r="AD83" s="256">
        <f t="shared" si="94"/>
        <v>1489.3742577184025</v>
      </c>
      <c r="AE83" s="256">
        <f t="shared" si="94"/>
        <v>6480.0844897221714</v>
      </c>
      <c r="AF83" s="256">
        <f t="shared" si="94"/>
        <v>8079.2021137987731</v>
      </c>
      <c r="AG83" s="256">
        <f t="shared" si="94"/>
        <v>4886.192740234058</v>
      </c>
      <c r="AH83" s="256">
        <f t="shared" si="94"/>
        <v>0</v>
      </c>
      <c r="AI83" s="256">
        <f t="shared" si="94"/>
        <v>0</v>
      </c>
      <c r="AJ83" s="278">
        <f t="shared" si="94"/>
        <v>3396.8184825156545</v>
      </c>
      <c r="AK83" s="279">
        <f t="shared" si="94"/>
        <v>0</v>
      </c>
      <c r="AL83" s="279">
        <f t="shared" si="94"/>
        <v>0</v>
      </c>
      <c r="AM83" s="279">
        <f t="shared" si="94"/>
        <v>3317.5217530483364</v>
      </c>
      <c r="AN83" s="279">
        <f t="shared" si="94"/>
        <v>10883.799435439281</v>
      </c>
      <c r="AO83" s="279">
        <f t="shared" si="94"/>
        <v>0</v>
      </c>
      <c r="AP83" s="279">
        <f t="shared" si="94"/>
        <v>30265.11072956377</v>
      </c>
      <c r="AQ83" s="256">
        <f t="shared" si="93"/>
        <v>0</v>
      </c>
      <c r="AR83" s="278">
        <f>SUM(AR78:AR81)</f>
        <v>182163.06550645141</v>
      </c>
      <c r="AS83" s="288"/>
      <c r="AT83" s="277">
        <f>SUM(AT78:AT81)</f>
        <v>45540.766376612853</v>
      </c>
      <c r="AU83" s="256">
        <f t="shared" ref="AU83:AX83" si="95">SUM(AU78:AU81)</f>
        <v>45540.766376612853</v>
      </c>
      <c r="AV83" s="256">
        <f t="shared" si="95"/>
        <v>45540.766376612853</v>
      </c>
      <c r="AW83" s="256">
        <f t="shared" si="95"/>
        <v>45540.766376612853</v>
      </c>
      <c r="AX83" s="510">
        <f t="shared" si="95"/>
        <v>182163.06550645141</v>
      </c>
      <c r="AY83" s="199"/>
      <c r="AZ83" s="463">
        <f>SUM(E83:N83)</f>
        <v>23231.974370796102</v>
      </c>
      <c r="BA83" s="464">
        <f>SUM(O83:Y83)</f>
        <v>65923.252123357146</v>
      </c>
      <c r="BB83" s="464">
        <f>SUM(Z83:AJ83)</f>
        <v>48541.407094246795</v>
      </c>
      <c r="BC83" s="464">
        <f>SUM(AK83:AQ83)</f>
        <v>44466.431918051385</v>
      </c>
      <c r="BD83" s="465">
        <f>SUM(AZ83:BC83)</f>
        <v>182163.06550645141</v>
      </c>
      <c r="BE83" s="175"/>
      <c r="BF83" s="460">
        <f>SUM(E83:N83)</f>
        <v>23231.974370796102</v>
      </c>
      <c r="BG83" s="461">
        <f>SUM(Z83:AJ83)</f>
        <v>48541.407094246795</v>
      </c>
      <c r="BH83" s="461"/>
      <c r="BI83" s="461"/>
      <c r="BJ83" s="461">
        <f>SUM(O83:Y83)</f>
        <v>65923.252123357146</v>
      </c>
      <c r="BK83" s="594">
        <f>SUM(BF83:BJ83)</f>
        <v>137696.63358840003</v>
      </c>
    </row>
    <row r="84" spans="1:63" x14ac:dyDescent="0.25">
      <c r="A84" s="174"/>
      <c r="B84" s="176"/>
      <c r="C84" s="176"/>
      <c r="D84" s="190"/>
      <c r="E84" s="191"/>
      <c r="F84" s="194"/>
      <c r="G84" s="194"/>
      <c r="H84" s="194"/>
      <c r="I84" s="192"/>
      <c r="J84" s="192"/>
      <c r="K84" s="192"/>
      <c r="L84" s="688"/>
      <c r="M84" s="688"/>
      <c r="N84" s="193"/>
      <c r="O84" s="191"/>
      <c r="P84" s="194"/>
      <c r="Q84" s="194"/>
      <c r="R84" s="194"/>
      <c r="S84" s="194"/>
      <c r="T84" s="192"/>
      <c r="U84" s="192"/>
      <c r="V84" s="192"/>
      <c r="W84" s="192"/>
      <c r="X84" s="192"/>
      <c r="Y84" s="192"/>
      <c r="Z84" s="194"/>
      <c r="AA84" s="192"/>
      <c r="AB84" s="192"/>
      <c r="AC84" s="192"/>
      <c r="AD84" s="192"/>
      <c r="AE84" s="192"/>
      <c r="AF84" s="192"/>
      <c r="AG84" s="192"/>
      <c r="AH84" s="192"/>
      <c r="AI84" s="192"/>
      <c r="AJ84" s="193"/>
      <c r="AK84" s="194"/>
      <c r="AL84" s="194"/>
      <c r="AM84" s="194"/>
      <c r="AN84" s="194"/>
      <c r="AO84" s="194"/>
      <c r="AP84" s="194"/>
      <c r="AQ84" s="192"/>
      <c r="AR84" s="393"/>
      <c r="AS84" s="189"/>
      <c r="AT84" s="392"/>
      <c r="AU84" s="248"/>
      <c r="AV84" s="248"/>
      <c r="AW84" s="248"/>
      <c r="AX84" s="509"/>
      <c r="AY84" s="199"/>
      <c r="AZ84" s="453"/>
      <c r="BA84" s="446"/>
      <c r="BB84" s="446"/>
      <c r="BC84" s="446"/>
      <c r="BD84" s="459"/>
      <c r="BE84" s="175"/>
      <c r="BF84" s="174"/>
      <c r="BG84" s="168"/>
      <c r="BH84" s="383"/>
      <c r="BI84" s="383"/>
      <c r="BJ84" s="383"/>
      <c r="BK84" s="593"/>
    </row>
    <row r="85" spans="1:63" x14ac:dyDescent="0.25">
      <c r="A85" s="479"/>
      <c r="B85" s="480">
        <v>3999</v>
      </c>
      <c r="C85" s="480" t="s">
        <v>121</v>
      </c>
      <c r="D85" s="481"/>
      <c r="E85" s="482">
        <f t="shared" ref="E85:AQ85" si="96">E75+E83</f>
        <v>1194.2080907598147</v>
      </c>
      <c r="F85" s="482">
        <f t="shared" si="96"/>
        <v>1410.1350149193383</v>
      </c>
      <c r="G85" s="482">
        <f t="shared" si="96"/>
        <v>2754.169951014333</v>
      </c>
      <c r="H85" s="482">
        <f t="shared" si="96"/>
        <v>3855.8379314200656</v>
      </c>
      <c r="I85" s="483">
        <f t="shared" si="96"/>
        <v>1322.0015764868799</v>
      </c>
      <c r="J85" s="483">
        <f t="shared" si="96"/>
        <v>7887.9427397050495</v>
      </c>
      <c r="K85" s="483">
        <f t="shared" si="96"/>
        <v>6037.140532623418</v>
      </c>
      <c r="L85" s="483">
        <f t="shared" si="96"/>
        <v>4715.1389561365386</v>
      </c>
      <c r="M85" s="483">
        <f t="shared" si="96"/>
        <v>991.50118236515982</v>
      </c>
      <c r="N85" s="484">
        <f t="shared" si="96"/>
        <v>18847.335808781281</v>
      </c>
      <c r="O85" s="482">
        <f t="shared" si="96"/>
        <v>1871.9729990951041</v>
      </c>
      <c r="P85" s="482">
        <f t="shared" si="96"/>
        <v>16451.01047562981</v>
      </c>
      <c r="Q85" s="482">
        <f t="shared" si="96"/>
        <v>8013.1620319474005</v>
      </c>
      <c r="R85" s="482">
        <f t="shared" si="96"/>
        <v>11142.430328942202</v>
      </c>
      <c r="S85" s="482">
        <f t="shared" si="96"/>
        <v>26721.716064694891</v>
      </c>
      <c r="T85" s="483">
        <f t="shared" si="96"/>
        <v>2821.9294463970973</v>
      </c>
      <c r="U85" s="483">
        <f t="shared" si="96"/>
        <v>10980.378934990687</v>
      </c>
      <c r="V85" s="483">
        <f t="shared" si="96"/>
        <v>20262.01222304134</v>
      </c>
      <c r="W85" s="483">
        <f t="shared" si="96"/>
        <v>14869.612389827082</v>
      </c>
      <c r="X85" s="483">
        <f t="shared" si="96"/>
        <v>4395.8768933974579</v>
      </c>
      <c r="Y85" s="483">
        <f t="shared" si="96"/>
        <v>28295.663511695249</v>
      </c>
      <c r="Z85" s="485">
        <f t="shared" ref="Z85:AP85" si="97">Z75+Z83</f>
        <v>12028.221344497742</v>
      </c>
      <c r="AA85" s="483">
        <f t="shared" si="97"/>
        <v>22340.613865776038</v>
      </c>
      <c r="AB85" s="483">
        <f t="shared" si="97"/>
        <v>13644.758550535962</v>
      </c>
      <c r="AC85" s="483">
        <f t="shared" si="97"/>
        <v>1045.1749176971246</v>
      </c>
      <c r="AD85" s="483">
        <f t="shared" si="97"/>
        <v>1489.3742577184025</v>
      </c>
      <c r="AE85" s="483">
        <f t="shared" si="97"/>
        <v>16414.472082433342</v>
      </c>
      <c r="AF85" s="483">
        <f t="shared" si="97"/>
        <v>22351.065614953008</v>
      </c>
      <c r="AG85" s="483">
        <f t="shared" si="97"/>
        <v>12333.064028826069</v>
      </c>
      <c r="AH85" s="483">
        <f t="shared" si="97"/>
        <v>0</v>
      </c>
      <c r="AI85" s="483">
        <f t="shared" si="97"/>
        <v>1045.1749176971246</v>
      </c>
      <c r="AJ85" s="484">
        <f t="shared" si="97"/>
        <v>9798.5148534105429</v>
      </c>
      <c r="AK85" s="485">
        <f t="shared" si="97"/>
        <v>0</v>
      </c>
      <c r="AL85" s="485">
        <f t="shared" si="97"/>
        <v>0</v>
      </c>
      <c r="AM85" s="485">
        <f t="shared" si="97"/>
        <v>3317.5217530483364</v>
      </c>
      <c r="AN85" s="485">
        <f t="shared" si="97"/>
        <v>25813.408200680962</v>
      </c>
      <c r="AO85" s="485">
        <f t="shared" si="97"/>
        <v>0</v>
      </c>
      <c r="AP85" s="485">
        <f t="shared" si="97"/>
        <v>49762.826295725041</v>
      </c>
      <c r="AQ85" s="483">
        <f t="shared" si="96"/>
        <v>0</v>
      </c>
      <c r="AR85" s="484">
        <f>AR75+AR83</f>
        <v>386225.36776686984</v>
      </c>
      <c r="AS85" s="486"/>
      <c r="AT85" s="482">
        <f>AT75+AT83</f>
        <v>95837.784185800701</v>
      </c>
      <c r="AU85" s="483">
        <f t="shared" ref="AU85:AX85" si="98">AU75+AU83</f>
        <v>96131.422697519884</v>
      </c>
      <c r="AV85" s="483">
        <f t="shared" si="98"/>
        <v>96333.986939959286</v>
      </c>
      <c r="AW85" s="483">
        <f t="shared" si="98"/>
        <v>96271.122175064287</v>
      </c>
      <c r="AX85" s="512">
        <f t="shared" si="98"/>
        <v>384574.31599834416</v>
      </c>
      <c r="AY85" s="520"/>
      <c r="AZ85" s="474">
        <f>SUM(E85:N85)</f>
        <v>49015.411784211872</v>
      </c>
      <c r="BA85" s="475">
        <f>SUM(O85:Y85)</f>
        <v>145825.76529965832</v>
      </c>
      <c r="BB85" s="475">
        <f>SUM(Z85:AJ85)</f>
        <v>112490.43443354536</v>
      </c>
      <c r="BC85" s="475">
        <f>SUM(AK85:AQ85)</f>
        <v>78893.756249454338</v>
      </c>
      <c r="BD85" s="476">
        <f>SUM(AZ85:BC85)</f>
        <v>386225.36776686989</v>
      </c>
      <c r="BE85" s="175"/>
      <c r="BF85" s="596">
        <f>SUM(E85:N85)</f>
        <v>49015.411784211872</v>
      </c>
      <c r="BG85" s="586">
        <f>SUM(Z85:AJ85)</f>
        <v>112490.43443354536</v>
      </c>
      <c r="BH85" s="586"/>
      <c r="BI85" s="586"/>
      <c r="BJ85" s="586">
        <f>SUM(O85:Y85)</f>
        <v>145825.76529965832</v>
      </c>
      <c r="BK85" s="597">
        <f>SUM(BF85:BJ85)</f>
        <v>307331.61151741556</v>
      </c>
    </row>
    <row r="86" spans="1:63" x14ac:dyDescent="0.25">
      <c r="A86" s="183"/>
      <c r="B86" s="184"/>
      <c r="C86" s="184"/>
      <c r="D86" s="185"/>
      <c r="E86" s="186"/>
      <c r="F86" s="187"/>
      <c r="G86" s="187"/>
      <c r="H86" s="187"/>
      <c r="I86" s="187"/>
      <c r="J86" s="187"/>
      <c r="K86" s="187"/>
      <c r="L86" s="187"/>
      <c r="M86" s="187"/>
      <c r="N86" s="188"/>
      <c r="O86" s="186"/>
      <c r="P86" s="187"/>
      <c r="Q86" s="187"/>
      <c r="R86" s="187"/>
      <c r="S86" s="187"/>
      <c r="T86" s="187"/>
      <c r="U86" s="187"/>
      <c r="V86" s="187"/>
      <c r="W86" s="187"/>
      <c r="X86" s="194"/>
      <c r="Y86" s="187"/>
      <c r="Z86" s="187"/>
      <c r="AA86" s="187"/>
      <c r="AB86" s="187"/>
      <c r="AC86" s="187"/>
      <c r="AD86" s="187"/>
      <c r="AE86" s="187"/>
      <c r="AF86" s="187"/>
      <c r="AG86" s="187"/>
      <c r="AH86" s="187"/>
      <c r="AI86" s="187"/>
      <c r="AJ86" s="188"/>
      <c r="AK86" s="187"/>
      <c r="AL86" s="187"/>
      <c r="AM86" s="187"/>
      <c r="AN86" s="187"/>
      <c r="AO86" s="187"/>
      <c r="AP86" s="187"/>
      <c r="AQ86" s="187"/>
      <c r="AR86" s="188"/>
      <c r="AS86" s="189"/>
      <c r="AT86" s="392"/>
      <c r="AU86" s="248"/>
      <c r="AV86" s="248"/>
      <c r="AW86" s="248"/>
      <c r="AX86" s="509"/>
      <c r="AY86" s="199"/>
      <c r="AZ86" s="453"/>
      <c r="BA86" s="446"/>
      <c r="BB86" s="446"/>
      <c r="BC86" s="446"/>
      <c r="BD86" s="459"/>
      <c r="BE86" s="175"/>
      <c r="BF86" s="174"/>
      <c r="BG86" s="168"/>
      <c r="BH86" s="383"/>
      <c r="BI86" s="383"/>
      <c r="BJ86" s="383"/>
      <c r="BK86" s="593"/>
    </row>
    <row r="87" spans="1:63" x14ac:dyDescent="0.25">
      <c r="A87" s="249">
        <v>40</v>
      </c>
      <c r="B87" s="258" t="s">
        <v>141</v>
      </c>
      <c r="C87" s="258"/>
      <c r="D87" s="259"/>
      <c r="E87" s="260"/>
      <c r="F87" s="263"/>
      <c r="G87" s="263"/>
      <c r="H87" s="263"/>
      <c r="I87" s="261"/>
      <c r="J87" s="261"/>
      <c r="K87" s="261"/>
      <c r="L87" s="685"/>
      <c r="M87" s="685"/>
      <c r="N87" s="262"/>
      <c r="O87" s="260"/>
      <c r="P87" s="263"/>
      <c r="Q87" s="263"/>
      <c r="R87" s="263"/>
      <c r="S87" s="263"/>
      <c r="T87" s="261"/>
      <c r="U87" s="261"/>
      <c r="V87" s="261"/>
      <c r="W87" s="261"/>
      <c r="X87" s="261"/>
      <c r="Y87" s="261"/>
      <c r="Z87" s="263"/>
      <c r="AA87" s="261"/>
      <c r="AB87" s="261"/>
      <c r="AC87" s="261"/>
      <c r="AD87" s="261"/>
      <c r="AE87" s="261"/>
      <c r="AF87" s="261"/>
      <c r="AG87" s="261"/>
      <c r="AH87" s="261"/>
      <c r="AI87" s="261"/>
      <c r="AJ87" s="262"/>
      <c r="AK87" s="263"/>
      <c r="AL87" s="263"/>
      <c r="AM87" s="263"/>
      <c r="AN87" s="263"/>
      <c r="AO87" s="263"/>
      <c r="AP87" s="263"/>
      <c r="AQ87" s="261"/>
      <c r="AR87" s="262"/>
      <c r="AS87" s="312"/>
      <c r="AT87" s="277"/>
      <c r="AU87" s="256"/>
      <c r="AV87" s="256"/>
      <c r="AW87" s="256"/>
      <c r="AX87" s="510"/>
      <c r="AY87" s="199"/>
      <c r="AZ87" s="453"/>
      <c r="BA87" s="446"/>
      <c r="BB87" s="446"/>
      <c r="BC87" s="446"/>
      <c r="BD87" s="459"/>
      <c r="BE87" s="175"/>
      <c r="BF87" s="174"/>
      <c r="BG87" s="168"/>
      <c r="BH87" s="383"/>
      <c r="BI87" s="383"/>
      <c r="BJ87" s="383"/>
      <c r="BK87" s="593"/>
    </row>
    <row r="88" spans="1:63" x14ac:dyDescent="0.25">
      <c r="A88" s="249"/>
      <c r="B88" s="258">
        <v>4100</v>
      </c>
      <c r="C88" s="258" t="s">
        <v>142</v>
      </c>
      <c r="D88" s="259"/>
      <c r="E88" s="260"/>
      <c r="F88" s="263"/>
      <c r="G88" s="263"/>
      <c r="H88" s="263"/>
      <c r="I88" s="261"/>
      <c r="J88" s="261"/>
      <c r="K88" s="261"/>
      <c r="L88" s="685"/>
      <c r="M88" s="685"/>
      <c r="N88" s="262"/>
      <c r="O88" s="260"/>
      <c r="P88" s="263"/>
      <c r="Q88" s="263"/>
      <c r="R88" s="263"/>
      <c r="S88" s="263"/>
      <c r="T88" s="261"/>
      <c r="U88" s="261"/>
      <c r="V88" s="261"/>
      <c r="W88" s="261"/>
      <c r="X88" s="261"/>
      <c r="Y88" s="261"/>
      <c r="Z88" s="263"/>
      <c r="AA88" s="261"/>
      <c r="AB88" s="261"/>
      <c r="AC88" s="261"/>
      <c r="AD88" s="261"/>
      <c r="AE88" s="261"/>
      <c r="AF88" s="261"/>
      <c r="AG88" s="261"/>
      <c r="AH88" s="261"/>
      <c r="AI88" s="261"/>
      <c r="AJ88" s="262"/>
      <c r="AK88" s="263"/>
      <c r="AL88" s="263"/>
      <c r="AM88" s="263"/>
      <c r="AN88" s="263"/>
      <c r="AO88" s="263"/>
      <c r="AP88" s="263"/>
      <c r="AQ88" s="261"/>
      <c r="AR88" s="262"/>
      <c r="AS88" s="312"/>
      <c r="AT88" s="277"/>
      <c r="AU88" s="256"/>
      <c r="AV88" s="256"/>
      <c r="AW88" s="256"/>
      <c r="AX88" s="510"/>
      <c r="AY88" s="199"/>
      <c r="AZ88" s="453"/>
      <c r="BA88" s="446"/>
      <c r="BB88" s="446"/>
      <c r="BC88" s="446"/>
      <c r="BD88" s="459"/>
      <c r="BE88" s="175"/>
      <c r="BF88" s="174"/>
      <c r="BG88" s="168"/>
      <c r="BH88" s="383"/>
      <c r="BI88" s="383"/>
      <c r="BJ88" s="383"/>
      <c r="BK88" s="593"/>
    </row>
    <row r="89" spans="1:63" ht="30" x14ac:dyDescent="0.25">
      <c r="A89" s="249"/>
      <c r="B89" s="258"/>
      <c r="C89" s="212">
        <v>4101</v>
      </c>
      <c r="D89" s="237" t="s">
        <v>143</v>
      </c>
      <c r="E89" s="238">
        <v>0</v>
      </c>
      <c r="F89" s="239">
        <v>0</v>
      </c>
      <c r="G89" s="239">
        <v>440.66719216229325</v>
      </c>
      <c r="H89" s="239">
        <v>1101.6679804057333</v>
      </c>
      <c r="I89" s="274">
        <v>0</v>
      </c>
      <c r="J89" s="274">
        <v>2203.3359608114665</v>
      </c>
      <c r="K89" s="274">
        <v>7491.3422667589857</v>
      </c>
      <c r="L89" s="689">
        <v>0</v>
      </c>
      <c r="M89" s="689">
        <v>0</v>
      </c>
      <c r="N89" s="275">
        <v>7304.0587100900111</v>
      </c>
      <c r="O89" s="238">
        <v>0</v>
      </c>
      <c r="P89" s="239">
        <v>9141.0024806559431</v>
      </c>
      <c r="Q89" s="239">
        <v>3273.6244237906917</v>
      </c>
      <c r="R89" s="239">
        <v>5043.1511393532282</v>
      </c>
      <c r="S89" s="239">
        <v>11311.001031845792</v>
      </c>
      <c r="T89" s="274">
        <v>2048.9256706513574</v>
      </c>
      <c r="U89" s="274">
        <v>6188.6868552173964</v>
      </c>
      <c r="V89" s="274">
        <v>9778.9634281087529</v>
      </c>
      <c r="W89" s="274">
        <v>7264.3728323093592</v>
      </c>
      <c r="X89" s="274">
        <v>2607.7235808290011</v>
      </c>
      <c r="Y89" s="274">
        <v>11869.798942023435</v>
      </c>
      <c r="Z89" s="239">
        <v>8187.2035219608097</v>
      </c>
      <c r="AA89" s="274">
        <v>13103.880530627699</v>
      </c>
      <c r="AB89" s="274">
        <v>6793.63696503131</v>
      </c>
      <c r="AC89" s="239">
        <v>1045.1749176971246</v>
      </c>
      <c r="AD89" s="274">
        <v>0</v>
      </c>
      <c r="AE89" s="274">
        <v>8100.1056121527154</v>
      </c>
      <c r="AF89" s="274">
        <v>8661.8871304149197</v>
      </c>
      <c r="AG89" s="274">
        <v>7316.2244238798721</v>
      </c>
      <c r="AH89" s="274">
        <v>0</v>
      </c>
      <c r="AI89" s="274">
        <v>1045.1749176971246</v>
      </c>
      <c r="AJ89" s="275">
        <v>6271.0495061827478</v>
      </c>
      <c r="AK89" s="239">
        <v>0</v>
      </c>
      <c r="AL89" s="239">
        <v>0</v>
      </c>
      <c r="AM89" s="239">
        <v>0</v>
      </c>
      <c r="AN89" s="239">
        <v>16296.598085149724</v>
      </c>
      <c r="AO89" s="239">
        <v>0</v>
      </c>
      <c r="AP89" s="239">
        <v>2910.1068009195933</v>
      </c>
      <c r="AQ89" s="274">
        <v>0</v>
      </c>
      <c r="AR89" s="281">
        <f>SUM(E89:AQ89)</f>
        <v>166799.36490672707</v>
      </c>
      <c r="AS89" s="398"/>
      <c r="AT89" s="390">
        <f t="shared" ref="AT89:AW91" si="99">$AR89/4</f>
        <v>41699.841226681769</v>
      </c>
      <c r="AU89" s="390">
        <f t="shared" si="99"/>
        <v>41699.841226681769</v>
      </c>
      <c r="AV89" s="390">
        <f t="shared" si="99"/>
        <v>41699.841226681769</v>
      </c>
      <c r="AW89" s="390">
        <f t="shared" si="99"/>
        <v>41699.841226681769</v>
      </c>
      <c r="AX89" s="508">
        <f t="shared" ref="AX89:AX91" si="100">SUM(AT89:AW89)</f>
        <v>166799.36490672707</v>
      </c>
      <c r="AY89" s="199"/>
      <c r="AZ89" s="453">
        <f>SUM(E89:N89)</f>
        <v>18541.072110228492</v>
      </c>
      <c r="BA89" s="446">
        <f>SUM(O89:Y89)</f>
        <v>68527.250384784944</v>
      </c>
      <c r="BB89" s="446">
        <f>SUM(Z89:AJ89)</f>
        <v>60524.337525644325</v>
      </c>
      <c r="BC89" s="446">
        <f>SUM(AK89:AQ89)</f>
        <v>19206.704886069318</v>
      </c>
      <c r="BD89" s="459">
        <f t="shared" ref="BD89:BD91" si="101">SUM(AZ89:BC89)</f>
        <v>166799.36490672707</v>
      </c>
      <c r="BE89" s="175"/>
      <c r="BF89" s="450">
        <f>SUM(E89:N89)</f>
        <v>18541.072110228492</v>
      </c>
      <c r="BG89" s="444">
        <f>SUM(Z89:AJ89)</f>
        <v>60524.337525644325</v>
      </c>
      <c r="BH89" s="444"/>
      <c r="BI89" s="444"/>
      <c r="BJ89" s="444">
        <f>SUM(O89:Y89)</f>
        <v>68527.250384784944</v>
      </c>
      <c r="BK89" s="595">
        <f t="shared" ref="BK89:BK91" si="102">SUM(BF89:BJ89)</f>
        <v>147592.66002065776</v>
      </c>
    </row>
    <row r="90" spans="1:63" ht="30" x14ac:dyDescent="0.25">
      <c r="A90" s="249"/>
      <c r="B90" s="258"/>
      <c r="C90" s="212">
        <v>4102</v>
      </c>
      <c r="D90" s="237" t="s">
        <v>144</v>
      </c>
      <c r="E90" s="238">
        <v>0</v>
      </c>
      <c r="F90" s="239">
        <v>0</v>
      </c>
      <c r="G90" s="239">
        <v>0</v>
      </c>
      <c r="H90" s="239">
        <v>440.66719216229325</v>
      </c>
      <c r="I90" s="274">
        <v>0</v>
      </c>
      <c r="J90" s="274">
        <v>0</v>
      </c>
      <c r="K90" s="274">
        <v>0</v>
      </c>
      <c r="L90" s="689">
        <v>0</v>
      </c>
      <c r="M90" s="689">
        <v>0</v>
      </c>
      <c r="N90" s="275">
        <v>555.24066212448952</v>
      </c>
      <c r="O90" s="238">
        <v>0</v>
      </c>
      <c r="P90" s="239">
        <v>232.36679764886989</v>
      </c>
      <c r="Q90" s="239">
        <v>239.3517715260904</v>
      </c>
      <c r="R90" s="239">
        <v>232.36679764886989</v>
      </c>
      <c r="S90" s="239">
        <v>704.08536682383021</v>
      </c>
      <c r="T90" s="274">
        <v>0</v>
      </c>
      <c r="U90" s="274">
        <v>103.37761338286396</v>
      </c>
      <c r="V90" s="274">
        <v>41.909843263323225</v>
      </c>
      <c r="W90" s="274">
        <v>558.79791017764308</v>
      </c>
      <c r="X90" s="274">
        <v>0</v>
      </c>
      <c r="Y90" s="274">
        <v>704.08536682383021</v>
      </c>
      <c r="Z90" s="239">
        <v>0</v>
      </c>
      <c r="AA90" s="274">
        <v>96.678679886984028</v>
      </c>
      <c r="AB90" s="274">
        <v>522.58745884856228</v>
      </c>
      <c r="AC90" s="239">
        <v>0</v>
      </c>
      <c r="AD90" s="274">
        <v>0</v>
      </c>
      <c r="AE90" s="274">
        <v>39.194059413642172</v>
      </c>
      <c r="AF90" s="239">
        <v>658.4601981491885</v>
      </c>
      <c r="AG90" s="274">
        <v>0</v>
      </c>
      <c r="AH90" s="274">
        <v>0</v>
      </c>
      <c r="AI90" s="274">
        <v>0</v>
      </c>
      <c r="AJ90" s="275">
        <v>0</v>
      </c>
      <c r="AK90" s="239">
        <v>0</v>
      </c>
      <c r="AL90" s="239">
        <v>0</v>
      </c>
      <c r="AM90" s="239">
        <v>0</v>
      </c>
      <c r="AN90" s="239">
        <v>0</v>
      </c>
      <c r="AO90" s="239">
        <v>0</v>
      </c>
      <c r="AP90" s="239">
        <v>1164.0427203678373</v>
      </c>
      <c r="AQ90" s="274">
        <v>0</v>
      </c>
      <c r="AR90" s="281">
        <f>SUM(E90:AQ90)</f>
        <v>6293.212438248318</v>
      </c>
      <c r="AS90" s="398"/>
      <c r="AT90" s="390">
        <f t="shared" si="99"/>
        <v>1573.3031095620795</v>
      </c>
      <c r="AU90" s="390">
        <f t="shared" si="99"/>
        <v>1573.3031095620795</v>
      </c>
      <c r="AV90" s="390">
        <f t="shared" si="99"/>
        <v>1573.3031095620795</v>
      </c>
      <c r="AW90" s="390">
        <f t="shared" si="99"/>
        <v>1573.3031095620795</v>
      </c>
      <c r="AX90" s="508">
        <f t="shared" si="100"/>
        <v>6293.212438248318</v>
      </c>
      <c r="AY90" s="199"/>
      <c r="AZ90" s="453">
        <f>SUM(E90:N90)</f>
        <v>995.90785428678282</v>
      </c>
      <c r="BA90" s="446">
        <f>SUM(O90:Y90)</f>
        <v>2816.3414672953209</v>
      </c>
      <c r="BB90" s="446">
        <f>SUM(Z90:AJ90)</f>
        <v>1316.920396298377</v>
      </c>
      <c r="BC90" s="446">
        <f>SUM(AK90:AQ90)</f>
        <v>1164.0427203678373</v>
      </c>
      <c r="BD90" s="459">
        <f t="shared" si="101"/>
        <v>6293.212438248318</v>
      </c>
      <c r="BE90" s="175"/>
      <c r="BF90" s="450">
        <f>SUM(E90:N90)</f>
        <v>995.90785428678282</v>
      </c>
      <c r="BG90" s="444">
        <f>SUM(Z90:AJ90)</f>
        <v>1316.920396298377</v>
      </c>
      <c r="BH90" s="444"/>
      <c r="BI90" s="444"/>
      <c r="BJ90" s="444">
        <f>SUM(O90:Y90)</f>
        <v>2816.3414672953209</v>
      </c>
      <c r="BK90" s="595">
        <f t="shared" si="102"/>
        <v>5129.1697178804807</v>
      </c>
    </row>
    <row r="91" spans="1:63" ht="30" x14ac:dyDescent="0.25">
      <c r="A91" s="249"/>
      <c r="B91" s="258"/>
      <c r="C91" s="212">
        <v>4103</v>
      </c>
      <c r="D91" s="237" t="s">
        <v>145</v>
      </c>
      <c r="E91" s="238">
        <v>0</v>
      </c>
      <c r="F91" s="239">
        <v>0</v>
      </c>
      <c r="G91" s="239">
        <v>0</v>
      </c>
      <c r="H91" s="239">
        <v>440.66719216229325</v>
      </c>
      <c r="I91" s="274">
        <v>0</v>
      </c>
      <c r="J91" s="274">
        <v>0</v>
      </c>
      <c r="K91" s="274">
        <v>1101.6679804057333</v>
      </c>
      <c r="L91" s="689">
        <v>0</v>
      </c>
      <c r="M91" s="689">
        <v>0</v>
      </c>
      <c r="N91" s="275">
        <v>980.48450256110254</v>
      </c>
      <c r="O91" s="238">
        <v>0</v>
      </c>
      <c r="P91" s="239">
        <v>1802.1232603228987</v>
      </c>
      <c r="Q91" s="239">
        <v>433.06838038767336</v>
      </c>
      <c r="R91" s="239">
        <v>870.79341002682713</v>
      </c>
      <c r="S91" s="239">
        <v>1708.9902752932917</v>
      </c>
      <c r="T91" s="274">
        <v>465.66492514803588</v>
      </c>
      <c r="U91" s="274">
        <v>1550.6642007429593</v>
      </c>
      <c r="V91" s="274">
        <v>419.09843263323228</v>
      </c>
      <c r="W91" s="274">
        <v>670.5574922131716</v>
      </c>
      <c r="X91" s="274">
        <v>0</v>
      </c>
      <c r="Y91" s="274">
        <v>1243.3253501452557</v>
      </c>
      <c r="Z91" s="239">
        <v>1306.4686471214056</v>
      </c>
      <c r="AA91" s="274">
        <v>1450.1801983047603</v>
      </c>
      <c r="AB91" s="274">
        <v>627.10495061827476</v>
      </c>
      <c r="AC91" s="239">
        <v>0</v>
      </c>
      <c r="AD91" s="274">
        <v>0</v>
      </c>
      <c r="AE91" s="274">
        <v>391.94059413642174</v>
      </c>
      <c r="AF91" s="274">
        <v>1162.7570959380512</v>
      </c>
      <c r="AG91" s="274">
        <v>0</v>
      </c>
      <c r="AH91" s="274">
        <v>0</v>
      </c>
      <c r="AI91" s="274">
        <v>0</v>
      </c>
      <c r="AJ91" s="275">
        <v>0</v>
      </c>
      <c r="AK91" s="239">
        <v>0</v>
      </c>
      <c r="AL91" s="239">
        <v>0</v>
      </c>
      <c r="AM91" s="239">
        <v>0</v>
      </c>
      <c r="AN91" s="239">
        <v>0</v>
      </c>
      <c r="AO91" s="239">
        <v>0</v>
      </c>
      <c r="AP91" s="239">
        <v>1164.0427203678373</v>
      </c>
      <c r="AQ91" s="274">
        <v>0</v>
      </c>
      <c r="AR91" s="281">
        <f>SUM(E91:AQ91)</f>
        <v>17789.599608529228</v>
      </c>
      <c r="AS91" s="398"/>
      <c r="AT91" s="390">
        <f t="shared" si="99"/>
        <v>4447.399902132307</v>
      </c>
      <c r="AU91" s="390">
        <f t="shared" si="99"/>
        <v>4447.399902132307</v>
      </c>
      <c r="AV91" s="390">
        <f t="shared" si="99"/>
        <v>4447.399902132307</v>
      </c>
      <c r="AW91" s="390">
        <f t="shared" si="99"/>
        <v>4447.399902132307</v>
      </c>
      <c r="AX91" s="508">
        <f t="shared" si="100"/>
        <v>17789.599608529228</v>
      </c>
      <c r="AY91" s="199"/>
      <c r="AZ91" s="453">
        <f>SUM(E91:N91)</f>
        <v>2522.8196751291289</v>
      </c>
      <c r="BA91" s="446">
        <f>SUM(O91:Y91)</f>
        <v>9164.2857269133456</v>
      </c>
      <c r="BB91" s="446">
        <f>SUM(Z91:AJ91)</f>
        <v>4938.4514861189136</v>
      </c>
      <c r="BC91" s="446">
        <f>SUM(AK91:AQ91)</f>
        <v>1164.0427203678373</v>
      </c>
      <c r="BD91" s="459">
        <f t="shared" si="101"/>
        <v>17789.599608529224</v>
      </c>
      <c r="BE91" s="175"/>
      <c r="BF91" s="450">
        <f>SUM(E91:N91)</f>
        <v>2522.8196751291289</v>
      </c>
      <c r="BG91" s="444">
        <f>SUM(Z91:AJ91)</f>
        <v>4938.4514861189136</v>
      </c>
      <c r="BH91" s="444"/>
      <c r="BI91" s="444"/>
      <c r="BJ91" s="444">
        <f>SUM(O91:Y91)</f>
        <v>9164.2857269133456</v>
      </c>
      <c r="BK91" s="595">
        <f t="shared" si="102"/>
        <v>16625.556888161387</v>
      </c>
    </row>
    <row r="92" spans="1:63" x14ac:dyDescent="0.25">
      <c r="A92" s="249"/>
      <c r="B92" s="258"/>
      <c r="C92" s="258"/>
      <c r="D92" s="259"/>
      <c r="E92" s="260"/>
      <c r="F92" s="263"/>
      <c r="G92" s="263"/>
      <c r="H92" s="263"/>
      <c r="I92" s="261"/>
      <c r="J92" s="261"/>
      <c r="K92" s="261"/>
      <c r="L92" s="685"/>
      <c r="M92" s="685"/>
      <c r="N92" s="262"/>
      <c r="O92" s="260"/>
      <c r="P92" s="263"/>
      <c r="Q92" s="263"/>
      <c r="R92" s="263"/>
      <c r="S92" s="263"/>
      <c r="T92" s="261"/>
      <c r="U92" s="261"/>
      <c r="V92" s="261"/>
      <c r="W92" s="261"/>
      <c r="X92" s="261"/>
      <c r="Y92" s="261"/>
      <c r="Z92" s="263"/>
      <c r="AA92" s="261"/>
      <c r="AB92" s="261"/>
      <c r="AC92" s="261"/>
      <c r="AD92" s="261"/>
      <c r="AE92" s="261"/>
      <c r="AF92" s="261"/>
      <c r="AG92" s="261"/>
      <c r="AH92" s="261"/>
      <c r="AI92" s="261"/>
      <c r="AJ92" s="262"/>
      <c r="AK92" s="263"/>
      <c r="AL92" s="263"/>
      <c r="AM92" s="263"/>
      <c r="AN92" s="263"/>
      <c r="AO92" s="263"/>
      <c r="AP92" s="263"/>
      <c r="AQ92" s="261"/>
      <c r="AR92" s="262"/>
      <c r="AS92" s="312"/>
      <c r="AT92" s="277"/>
      <c r="AU92" s="256"/>
      <c r="AV92" s="256"/>
      <c r="AW92" s="256"/>
      <c r="AX92" s="510"/>
      <c r="AY92" s="199"/>
      <c r="AZ92" s="453"/>
      <c r="BA92" s="446"/>
      <c r="BB92" s="446"/>
      <c r="BC92" s="446"/>
      <c r="BD92" s="459"/>
      <c r="BE92" s="175"/>
      <c r="BF92" s="174"/>
      <c r="BG92" s="168"/>
      <c r="BH92" s="383"/>
      <c r="BI92" s="383"/>
      <c r="BJ92" s="383"/>
      <c r="BK92" s="593"/>
    </row>
    <row r="93" spans="1:63" x14ac:dyDescent="0.25">
      <c r="A93" s="249"/>
      <c r="B93" s="258"/>
      <c r="C93" s="258">
        <v>4199</v>
      </c>
      <c r="D93" s="269" t="s">
        <v>146</v>
      </c>
      <c r="E93" s="277">
        <f t="shared" ref="E93:AQ93" si="103">SUM(E89:E91)</f>
        <v>0</v>
      </c>
      <c r="F93" s="277">
        <f t="shared" si="103"/>
        <v>0</v>
      </c>
      <c r="G93" s="277">
        <f t="shared" si="103"/>
        <v>440.66719216229325</v>
      </c>
      <c r="H93" s="277">
        <f t="shared" si="103"/>
        <v>1983.0023647303199</v>
      </c>
      <c r="I93" s="256">
        <f t="shared" si="103"/>
        <v>0</v>
      </c>
      <c r="J93" s="256">
        <f t="shared" si="103"/>
        <v>2203.3359608114665</v>
      </c>
      <c r="K93" s="256">
        <f t="shared" si="103"/>
        <v>8593.0102471647187</v>
      </c>
      <c r="L93" s="256">
        <f t="shared" si="103"/>
        <v>0</v>
      </c>
      <c r="M93" s="256">
        <f t="shared" si="103"/>
        <v>0</v>
      </c>
      <c r="N93" s="278">
        <f t="shared" si="103"/>
        <v>8839.7838747756032</v>
      </c>
      <c r="O93" s="277">
        <f t="shared" si="103"/>
        <v>0</v>
      </c>
      <c r="P93" s="277">
        <f t="shared" si="103"/>
        <v>11175.492538627712</v>
      </c>
      <c r="Q93" s="277">
        <f t="shared" si="103"/>
        <v>3946.0445757044554</v>
      </c>
      <c r="R93" s="277">
        <f t="shared" si="103"/>
        <v>6146.3113470289245</v>
      </c>
      <c r="S93" s="277">
        <f t="shared" si="103"/>
        <v>13724.076673962914</v>
      </c>
      <c r="T93" s="256">
        <f t="shared" si="103"/>
        <v>2514.5905957993932</v>
      </c>
      <c r="U93" s="256">
        <f t="shared" si="103"/>
        <v>7842.7286693432197</v>
      </c>
      <c r="V93" s="256">
        <f t="shared" si="103"/>
        <v>10239.971704005309</v>
      </c>
      <c r="W93" s="256">
        <f t="shared" si="103"/>
        <v>8493.7282347001728</v>
      </c>
      <c r="X93" s="256">
        <f t="shared" ref="X93:Y93" si="104">SUM(X89:X91)</f>
        <v>2607.7235808290011</v>
      </c>
      <c r="Y93" s="256">
        <f t="shared" si="104"/>
        <v>13817.209658992522</v>
      </c>
      <c r="Z93" s="279">
        <f t="shared" ref="Z93:AP93" si="105">SUM(Z89:Z91)</f>
        <v>9493.672169082216</v>
      </c>
      <c r="AA93" s="256">
        <f t="shared" si="105"/>
        <v>14650.739408819443</v>
      </c>
      <c r="AB93" s="256">
        <f t="shared" si="105"/>
        <v>7943.3293744981465</v>
      </c>
      <c r="AC93" s="256">
        <f t="shared" si="105"/>
        <v>1045.1749176971246</v>
      </c>
      <c r="AD93" s="256">
        <f t="shared" si="105"/>
        <v>0</v>
      </c>
      <c r="AE93" s="256">
        <f t="shared" si="105"/>
        <v>8531.2402657027797</v>
      </c>
      <c r="AF93" s="256">
        <f t="shared" si="105"/>
        <v>10483.10442450216</v>
      </c>
      <c r="AG93" s="256">
        <f t="shared" si="105"/>
        <v>7316.2244238798721</v>
      </c>
      <c r="AH93" s="256">
        <f t="shared" si="105"/>
        <v>0</v>
      </c>
      <c r="AI93" s="256">
        <f t="shared" si="105"/>
        <v>1045.1749176971246</v>
      </c>
      <c r="AJ93" s="278">
        <f t="shared" si="105"/>
        <v>6271.0495061827478</v>
      </c>
      <c r="AK93" s="279">
        <f t="shared" si="105"/>
        <v>0</v>
      </c>
      <c r="AL93" s="279">
        <f t="shared" si="105"/>
        <v>0</v>
      </c>
      <c r="AM93" s="279">
        <f t="shared" si="105"/>
        <v>0</v>
      </c>
      <c r="AN93" s="279">
        <f t="shared" si="105"/>
        <v>16296.598085149724</v>
      </c>
      <c r="AO93" s="279">
        <f t="shared" si="105"/>
        <v>0</v>
      </c>
      <c r="AP93" s="279">
        <f t="shared" si="105"/>
        <v>5238.1922416552679</v>
      </c>
      <c r="AQ93" s="256">
        <f t="shared" si="103"/>
        <v>0</v>
      </c>
      <c r="AR93" s="278">
        <f>SUM(AR89:AR91)</f>
        <v>190882.17695350462</v>
      </c>
      <c r="AS93" s="288"/>
      <c r="AT93" s="277">
        <f>SUM(AT89:AT91)</f>
        <v>47720.544238376155</v>
      </c>
      <c r="AU93" s="256">
        <f t="shared" ref="AU93:AX93" si="106">SUM(AU89:AU91)</f>
        <v>47720.544238376155</v>
      </c>
      <c r="AV93" s="256">
        <f t="shared" si="106"/>
        <v>47720.544238376155</v>
      </c>
      <c r="AW93" s="256">
        <f t="shared" si="106"/>
        <v>47720.544238376155</v>
      </c>
      <c r="AX93" s="510">
        <f t="shared" si="106"/>
        <v>190882.17695350462</v>
      </c>
      <c r="AY93" s="199"/>
      <c r="AZ93" s="463">
        <f>SUM(E93:N93)</f>
        <v>22059.7996396444</v>
      </c>
      <c r="BA93" s="464">
        <f>SUM(O93:Y93)</f>
        <v>80507.877578993634</v>
      </c>
      <c r="BB93" s="464">
        <f>SUM(Z93:AJ93)</f>
        <v>66779.709408061623</v>
      </c>
      <c r="BC93" s="464">
        <f>SUM(AK93:AQ93)</f>
        <v>21534.790326804992</v>
      </c>
      <c r="BD93" s="465">
        <f>SUM(AZ93:BC93)</f>
        <v>190882.17695350465</v>
      </c>
      <c r="BE93" s="175"/>
      <c r="BF93" s="460">
        <f>SUM(E93:N93)</f>
        <v>22059.7996396444</v>
      </c>
      <c r="BG93" s="461">
        <f>SUM(Z93:AJ93)</f>
        <v>66779.709408061623</v>
      </c>
      <c r="BH93" s="461"/>
      <c r="BI93" s="461"/>
      <c r="BJ93" s="461">
        <f>SUM(O93:Y93)</f>
        <v>80507.877578993634</v>
      </c>
      <c r="BK93" s="594">
        <f>SUM(BF93:BJ93)</f>
        <v>169347.38662669965</v>
      </c>
    </row>
    <row r="94" spans="1:63" x14ac:dyDescent="0.25">
      <c r="A94" s="183"/>
      <c r="B94" s="184"/>
      <c r="C94" s="184"/>
      <c r="D94" s="185"/>
      <c r="E94" s="186"/>
      <c r="F94" s="187"/>
      <c r="G94" s="187"/>
      <c r="H94" s="187"/>
      <c r="I94" s="187"/>
      <c r="J94" s="187"/>
      <c r="K94" s="187"/>
      <c r="L94" s="187"/>
      <c r="M94" s="187"/>
      <c r="N94" s="188"/>
      <c r="O94" s="186"/>
      <c r="P94" s="187"/>
      <c r="Q94" s="187"/>
      <c r="R94" s="187"/>
      <c r="S94" s="187"/>
      <c r="T94" s="187"/>
      <c r="U94" s="187"/>
      <c r="V94" s="187"/>
      <c r="W94" s="187"/>
      <c r="X94" s="194"/>
      <c r="Y94" s="187"/>
      <c r="Z94" s="187"/>
      <c r="AA94" s="187"/>
      <c r="AB94" s="187"/>
      <c r="AC94" s="187"/>
      <c r="AD94" s="187"/>
      <c r="AE94" s="187"/>
      <c r="AF94" s="187"/>
      <c r="AG94" s="187"/>
      <c r="AH94" s="187"/>
      <c r="AI94" s="187"/>
      <c r="AJ94" s="188"/>
      <c r="AK94" s="187"/>
      <c r="AL94" s="187"/>
      <c r="AM94" s="187"/>
      <c r="AN94" s="187"/>
      <c r="AO94" s="187"/>
      <c r="AP94" s="187"/>
      <c r="AQ94" s="187"/>
      <c r="AR94" s="188"/>
      <c r="AS94" s="189"/>
      <c r="AT94" s="392"/>
      <c r="AU94" s="248"/>
      <c r="AV94" s="248"/>
      <c r="AW94" s="248"/>
      <c r="AX94" s="509"/>
      <c r="AY94" s="199"/>
      <c r="AZ94" s="453"/>
      <c r="BA94" s="446"/>
      <c r="BB94" s="446"/>
      <c r="BC94" s="446"/>
      <c r="BD94" s="459"/>
      <c r="BE94" s="175"/>
      <c r="BF94" s="174"/>
      <c r="BG94" s="168"/>
      <c r="BH94" s="383"/>
      <c r="BI94" s="383"/>
      <c r="BJ94" s="383"/>
      <c r="BK94" s="593"/>
    </row>
    <row r="95" spans="1:63" x14ac:dyDescent="0.25">
      <c r="A95" s="249"/>
      <c r="B95" s="258">
        <v>4200</v>
      </c>
      <c r="C95" s="258" t="s">
        <v>147</v>
      </c>
      <c r="D95" s="259"/>
      <c r="E95" s="260"/>
      <c r="F95" s="263"/>
      <c r="G95" s="263"/>
      <c r="H95" s="263"/>
      <c r="I95" s="261"/>
      <c r="J95" s="261"/>
      <c r="K95" s="261"/>
      <c r="L95" s="685"/>
      <c r="M95" s="685"/>
      <c r="N95" s="262"/>
      <c r="O95" s="260"/>
      <c r="P95" s="263"/>
      <c r="Q95" s="263"/>
      <c r="R95" s="263"/>
      <c r="S95" s="263"/>
      <c r="T95" s="261"/>
      <c r="U95" s="261"/>
      <c r="V95" s="261"/>
      <c r="W95" s="261"/>
      <c r="X95" s="261"/>
      <c r="Y95" s="261"/>
      <c r="Z95" s="263"/>
      <c r="AA95" s="261"/>
      <c r="AB95" s="261"/>
      <c r="AC95" s="261"/>
      <c r="AD95" s="261"/>
      <c r="AE95" s="261"/>
      <c r="AF95" s="261"/>
      <c r="AG95" s="261"/>
      <c r="AH95" s="261"/>
      <c r="AI95" s="261"/>
      <c r="AJ95" s="262"/>
      <c r="AK95" s="263"/>
      <c r="AL95" s="263"/>
      <c r="AM95" s="263"/>
      <c r="AN95" s="263"/>
      <c r="AO95" s="263"/>
      <c r="AP95" s="263"/>
      <c r="AQ95" s="261"/>
      <c r="AR95" s="262"/>
      <c r="AS95" s="312"/>
      <c r="AT95" s="277"/>
      <c r="AU95" s="256"/>
      <c r="AV95" s="256"/>
      <c r="AW95" s="256"/>
      <c r="AX95" s="510"/>
      <c r="AY95" s="199"/>
      <c r="AZ95" s="453"/>
      <c r="BA95" s="446"/>
      <c r="BB95" s="446"/>
      <c r="BC95" s="446"/>
      <c r="BD95" s="459"/>
      <c r="BE95" s="175"/>
      <c r="BF95" s="174"/>
      <c r="BG95" s="168"/>
      <c r="BH95" s="383"/>
      <c r="BI95" s="383"/>
      <c r="BJ95" s="383"/>
      <c r="BK95" s="593"/>
    </row>
    <row r="96" spans="1:63" ht="30" x14ac:dyDescent="0.25">
      <c r="A96" s="249"/>
      <c r="B96" s="258"/>
      <c r="C96" s="212">
        <v>4201</v>
      </c>
      <c r="D96" s="237" t="s">
        <v>148</v>
      </c>
      <c r="E96" s="238">
        <v>0</v>
      </c>
      <c r="F96" s="239">
        <v>0</v>
      </c>
      <c r="G96" s="239">
        <v>0</v>
      </c>
      <c r="H96" s="239">
        <v>0</v>
      </c>
      <c r="I96" s="274">
        <v>0</v>
      </c>
      <c r="J96" s="274">
        <v>0</v>
      </c>
      <c r="K96" s="274">
        <v>4406.671921622933</v>
      </c>
      <c r="L96" s="689">
        <v>0</v>
      </c>
      <c r="M96" s="689">
        <v>0</v>
      </c>
      <c r="N96" s="275">
        <v>8262.5098530429987</v>
      </c>
      <c r="O96" s="238">
        <v>0</v>
      </c>
      <c r="P96" s="239">
        <v>8684.6508540108698</v>
      </c>
      <c r="Q96" s="239">
        <v>4284.1173113619298</v>
      </c>
      <c r="R96" s="239">
        <v>4959.3314528265819</v>
      </c>
      <c r="S96" s="239">
        <v>12340.120516422949</v>
      </c>
      <c r="T96" s="239">
        <v>1862.6597005921435</v>
      </c>
      <c r="U96" s="274">
        <v>5587.9791017764301</v>
      </c>
      <c r="V96" s="274">
        <v>4470.3832814211446</v>
      </c>
      <c r="W96" s="274">
        <v>6007.0775344096628</v>
      </c>
      <c r="X96" s="274">
        <v>0</v>
      </c>
      <c r="Y96" s="274">
        <v>10477.460815830807</v>
      </c>
      <c r="Z96" s="239">
        <v>5225.8745884856226</v>
      </c>
      <c r="AA96" s="274">
        <v>5225.8745884856226</v>
      </c>
      <c r="AB96" s="274">
        <v>5617.8151826220446</v>
      </c>
      <c r="AC96" s="239">
        <v>0</v>
      </c>
      <c r="AD96" s="274">
        <v>0</v>
      </c>
      <c r="AE96" s="274">
        <v>4180.6996707884982</v>
      </c>
      <c r="AF96" s="274">
        <v>9798.5148534105429</v>
      </c>
      <c r="AG96" s="274">
        <v>0</v>
      </c>
      <c r="AH96" s="274">
        <v>0</v>
      </c>
      <c r="AI96" s="274">
        <v>0</v>
      </c>
      <c r="AJ96" s="275">
        <v>0</v>
      </c>
      <c r="AK96" s="239">
        <v>0</v>
      </c>
      <c r="AL96" s="239">
        <v>0</v>
      </c>
      <c r="AM96" s="239">
        <v>0</v>
      </c>
      <c r="AN96" s="239">
        <v>0</v>
      </c>
      <c r="AO96" s="239">
        <v>0</v>
      </c>
      <c r="AP96" s="239">
        <v>0</v>
      </c>
      <c r="AQ96" s="274">
        <v>0</v>
      </c>
      <c r="AR96" s="281">
        <f>SUM(E96:AQ96)</f>
        <v>101391.74122711076</v>
      </c>
      <c r="AS96" s="398"/>
      <c r="AT96" s="390">
        <f t="shared" ref="AT96:AW99" si="107">$AR96/4</f>
        <v>25347.93530677769</v>
      </c>
      <c r="AU96" s="390">
        <f t="shared" si="107"/>
        <v>25347.93530677769</v>
      </c>
      <c r="AV96" s="390">
        <f t="shared" si="107"/>
        <v>25347.93530677769</v>
      </c>
      <c r="AW96" s="390">
        <f t="shared" si="107"/>
        <v>25347.93530677769</v>
      </c>
      <c r="AX96" s="508">
        <f t="shared" ref="AX96:AX99" si="108">SUM(AT96:AW96)</f>
        <v>101391.74122711076</v>
      </c>
      <c r="AY96" s="199"/>
      <c r="AZ96" s="453">
        <f>SUM(E96:N96)</f>
        <v>12669.181774665933</v>
      </c>
      <c r="BA96" s="446">
        <f>SUM(O96:Y96)</f>
        <v>58673.78056865251</v>
      </c>
      <c r="BB96" s="446">
        <f>SUM(Z96:AJ96)</f>
        <v>30048.778883792329</v>
      </c>
      <c r="BC96" s="446">
        <f>SUM(AK96:AQ96)</f>
        <v>0</v>
      </c>
      <c r="BD96" s="459">
        <f t="shared" ref="BD96:BD99" si="109">SUM(AZ96:BC96)</f>
        <v>101391.74122711078</v>
      </c>
      <c r="BE96" s="175"/>
      <c r="BF96" s="450">
        <f>SUM(E96:N96)</f>
        <v>12669.181774665933</v>
      </c>
      <c r="BG96" s="444">
        <f>SUM(Z96:AJ96)</f>
        <v>30048.778883792329</v>
      </c>
      <c r="BH96" s="444"/>
      <c r="BI96" s="444"/>
      <c r="BJ96" s="444">
        <f>SUM(O96:Y96)</f>
        <v>58673.78056865251</v>
      </c>
      <c r="BK96" s="595">
        <f t="shared" ref="BK96:BK99" si="110">SUM(BF96:BJ96)</f>
        <v>101391.74122711078</v>
      </c>
    </row>
    <row r="97" spans="1:65" ht="30" x14ac:dyDescent="0.25">
      <c r="A97" s="249"/>
      <c r="B97" s="258"/>
      <c r="C97" s="212">
        <v>4202</v>
      </c>
      <c r="D97" s="237" t="s">
        <v>149</v>
      </c>
      <c r="E97" s="238">
        <v>0</v>
      </c>
      <c r="F97" s="239">
        <v>0</v>
      </c>
      <c r="G97" s="239">
        <v>0</v>
      </c>
      <c r="H97" s="239">
        <v>440.66719216229325</v>
      </c>
      <c r="I97" s="274">
        <v>0</v>
      </c>
      <c r="J97" s="274">
        <v>0</v>
      </c>
      <c r="K97" s="274">
        <v>0</v>
      </c>
      <c r="L97" s="689">
        <v>0</v>
      </c>
      <c r="M97" s="689">
        <v>0</v>
      </c>
      <c r="N97" s="275">
        <v>495.75059118257991</v>
      </c>
      <c r="O97" s="238">
        <v>0</v>
      </c>
      <c r="P97" s="239">
        <v>209.54921631661614</v>
      </c>
      <c r="Q97" s="239">
        <v>209.54921631661614</v>
      </c>
      <c r="R97" s="239">
        <v>209.54921631661614</v>
      </c>
      <c r="S97" s="239">
        <v>628.64764894984842</v>
      </c>
      <c r="T97" s="274">
        <v>0</v>
      </c>
      <c r="U97" s="274">
        <v>0</v>
      </c>
      <c r="V97" s="274">
        <v>237.48911182549827</v>
      </c>
      <c r="W97" s="274">
        <v>391.15853712435012</v>
      </c>
      <c r="X97" s="274">
        <v>0</v>
      </c>
      <c r="Y97" s="274">
        <v>628.64764894984842</v>
      </c>
      <c r="Z97" s="239">
        <v>0</v>
      </c>
      <c r="AA97" s="274">
        <v>0</v>
      </c>
      <c r="AB97" s="274">
        <v>365.81122119399362</v>
      </c>
      <c r="AC97" s="239">
        <v>0</v>
      </c>
      <c r="AD97" s="274">
        <v>0</v>
      </c>
      <c r="AE97" s="274">
        <v>222.09967001063896</v>
      </c>
      <c r="AF97" s="239">
        <v>587.91089120463255</v>
      </c>
      <c r="AG97" s="274">
        <v>0</v>
      </c>
      <c r="AH97" s="274">
        <v>0</v>
      </c>
      <c r="AI97" s="274">
        <v>0</v>
      </c>
      <c r="AJ97" s="275">
        <v>0</v>
      </c>
      <c r="AK97" s="239">
        <v>0</v>
      </c>
      <c r="AL97" s="239">
        <v>0</v>
      </c>
      <c r="AM97" s="239">
        <v>0</v>
      </c>
      <c r="AN97" s="239">
        <v>0</v>
      </c>
      <c r="AO97" s="239">
        <v>0</v>
      </c>
      <c r="AP97" s="239">
        <v>1164.0427203678373</v>
      </c>
      <c r="AQ97" s="274">
        <v>0</v>
      </c>
      <c r="AR97" s="281">
        <f>SUM(E97:AQ97)</f>
        <v>5790.8728819213693</v>
      </c>
      <c r="AS97" s="398"/>
      <c r="AT97" s="390">
        <f t="shared" si="107"/>
        <v>1447.7182204803423</v>
      </c>
      <c r="AU97" s="390">
        <f t="shared" si="107"/>
        <v>1447.7182204803423</v>
      </c>
      <c r="AV97" s="390">
        <f t="shared" si="107"/>
        <v>1447.7182204803423</v>
      </c>
      <c r="AW97" s="390">
        <f t="shared" si="107"/>
        <v>1447.7182204803423</v>
      </c>
      <c r="AX97" s="508">
        <f t="shared" si="108"/>
        <v>5790.8728819213693</v>
      </c>
      <c r="AY97" s="199"/>
      <c r="AZ97" s="453">
        <f>SUM(E97:N97)</f>
        <v>936.41778334487321</v>
      </c>
      <c r="BA97" s="446">
        <f>SUM(O97:Y97)</f>
        <v>2514.5905957993937</v>
      </c>
      <c r="BB97" s="446">
        <f>SUM(Z97:AJ97)</f>
        <v>1175.8217824092651</v>
      </c>
      <c r="BC97" s="446">
        <f>SUM(AK97:AQ97)</f>
        <v>1164.0427203678373</v>
      </c>
      <c r="BD97" s="459">
        <f t="shared" si="109"/>
        <v>5790.8728819213693</v>
      </c>
      <c r="BE97" s="175"/>
      <c r="BF97" s="450">
        <f>SUM(E97:N97)</f>
        <v>936.41778334487321</v>
      </c>
      <c r="BG97" s="444">
        <f>SUM(Z97:AJ97)</f>
        <v>1175.8217824092651</v>
      </c>
      <c r="BH97" s="444"/>
      <c r="BI97" s="444"/>
      <c r="BJ97" s="444">
        <f>SUM(O97:Y97)</f>
        <v>2514.5905957993937</v>
      </c>
      <c r="BK97" s="595">
        <f t="shared" si="110"/>
        <v>4626.830161553532</v>
      </c>
    </row>
    <row r="98" spans="1:65" ht="30" x14ac:dyDescent="0.25">
      <c r="A98" s="249"/>
      <c r="B98" s="258"/>
      <c r="C98" s="212">
        <v>4203</v>
      </c>
      <c r="D98" s="237" t="s">
        <v>150</v>
      </c>
      <c r="E98" s="238">
        <v>0</v>
      </c>
      <c r="F98" s="239">
        <v>0</v>
      </c>
      <c r="G98" s="239">
        <v>0</v>
      </c>
      <c r="H98" s="239">
        <v>661.00078824343996</v>
      </c>
      <c r="I98" s="274">
        <v>0</v>
      </c>
      <c r="J98" s="274">
        <v>0</v>
      </c>
      <c r="K98" s="274">
        <v>661.00078824343996</v>
      </c>
      <c r="L98" s="689">
        <v>0</v>
      </c>
      <c r="M98" s="689">
        <v>0</v>
      </c>
      <c r="N98" s="275">
        <v>705.06750745966929</v>
      </c>
      <c r="O98" s="238">
        <v>0</v>
      </c>
      <c r="P98" s="239">
        <v>1136.2224173612076</v>
      </c>
      <c r="Q98" s="239">
        <v>298.02555209474298</v>
      </c>
      <c r="R98" s="239">
        <v>577.42450718356451</v>
      </c>
      <c r="S98" s="239">
        <v>1173.4756113730502</v>
      </c>
      <c r="T98" s="274">
        <v>279.39895508882154</v>
      </c>
      <c r="U98" s="274">
        <v>838.19686526646456</v>
      </c>
      <c r="V98" s="274">
        <v>307.33885059770364</v>
      </c>
      <c r="W98" s="274">
        <v>586.73780568652512</v>
      </c>
      <c r="X98" s="274">
        <v>0</v>
      </c>
      <c r="Y98" s="274">
        <v>894.07665628422887</v>
      </c>
      <c r="Z98" s="239">
        <v>783.88118827284347</v>
      </c>
      <c r="AA98" s="274">
        <v>783.88118827284347</v>
      </c>
      <c r="AB98" s="274">
        <v>548.71683179099034</v>
      </c>
      <c r="AC98" s="239">
        <v>0</v>
      </c>
      <c r="AD98" s="274">
        <v>0</v>
      </c>
      <c r="AE98" s="274">
        <v>287.42310236670926</v>
      </c>
      <c r="AF98" s="274">
        <v>836.1399341576996</v>
      </c>
      <c r="AG98" s="274">
        <v>0</v>
      </c>
      <c r="AH98" s="274">
        <v>0</v>
      </c>
      <c r="AI98" s="274">
        <v>0</v>
      </c>
      <c r="AJ98" s="275">
        <v>0</v>
      </c>
      <c r="AK98" s="239">
        <v>0</v>
      </c>
      <c r="AL98" s="239">
        <v>0</v>
      </c>
      <c r="AM98" s="239">
        <v>0</v>
      </c>
      <c r="AN98" s="239">
        <v>0</v>
      </c>
      <c r="AO98" s="239">
        <v>0</v>
      </c>
      <c r="AP98" s="239">
        <v>1746.0640805517562</v>
      </c>
      <c r="AQ98" s="274">
        <v>0</v>
      </c>
      <c r="AR98" s="281">
        <f>SUM(E98:AQ98)</f>
        <v>13104.072630295703</v>
      </c>
      <c r="AS98" s="398"/>
      <c r="AT98" s="390">
        <f t="shared" si="107"/>
        <v>3276.0181575739257</v>
      </c>
      <c r="AU98" s="390">
        <f t="shared" si="107"/>
        <v>3276.0181575739257</v>
      </c>
      <c r="AV98" s="390">
        <f t="shared" si="107"/>
        <v>3276.0181575739257</v>
      </c>
      <c r="AW98" s="390">
        <f t="shared" si="107"/>
        <v>3276.0181575739257</v>
      </c>
      <c r="AX98" s="508">
        <f t="shared" si="108"/>
        <v>13104.072630295703</v>
      </c>
      <c r="AY98" s="199"/>
      <c r="AZ98" s="453">
        <f>SUM(E98:N98)</f>
        <v>2027.0690839465492</v>
      </c>
      <c r="BA98" s="446">
        <f>SUM(O98:Y98)</f>
        <v>6090.8972209363092</v>
      </c>
      <c r="BB98" s="446">
        <f>SUM(Z98:AJ98)</f>
        <v>3240.0422448610861</v>
      </c>
      <c r="BC98" s="446">
        <f>SUM(AK98:AQ98)</f>
        <v>1746.0640805517562</v>
      </c>
      <c r="BD98" s="459">
        <f t="shared" si="109"/>
        <v>13104.072630295701</v>
      </c>
      <c r="BE98" s="175"/>
      <c r="BF98" s="450">
        <f>SUM(E98:N98)</f>
        <v>2027.0690839465492</v>
      </c>
      <c r="BG98" s="444">
        <f>SUM(Z98:AJ98)</f>
        <v>3240.0422448610861</v>
      </c>
      <c r="BH98" s="444"/>
      <c r="BI98" s="444"/>
      <c r="BJ98" s="444">
        <f>SUM(O98:Y98)</f>
        <v>6090.8972209363092</v>
      </c>
      <c r="BK98" s="595">
        <f t="shared" si="110"/>
        <v>11358.008549743945</v>
      </c>
    </row>
    <row r="99" spans="1:65" x14ac:dyDescent="0.25">
      <c r="A99" s="249"/>
      <c r="B99" s="258"/>
      <c r="C99" s="212">
        <v>4204</v>
      </c>
      <c r="D99" s="242" t="s">
        <v>151</v>
      </c>
      <c r="E99" s="238">
        <v>0</v>
      </c>
      <c r="F99" s="239">
        <v>0</v>
      </c>
      <c r="G99" s="239">
        <v>0</v>
      </c>
      <c r="H99" s="239">
        <v>0</v>
      </c>
      <c r="I99" s="274">
        <v>0</v>
      </c>
      <c r="J99" s="274">
        <v>0</v>
      </c>
      <c r="K99" s="274">
        <v>0</v>
      </c>
      <c r="L99" s="689">
        <v>0</v>
      </c>
      <c r="M99" s="689">
        <v>0</v>
      </c>
      <c r="N99" s="275">
        <v>3305.0039412171996</v>
      </c>
      <c r="O99" s="238">
        <v>0</v>
      </c>
      <c r="P99" s="239">
        <v>1396.9947754441075</v>
      </c>
      <c r="Q99" s="239">
        <v>1396.9947754441075</v>
      </c>
      <c r="R99" s="239">
        <v>1396.9947754441075</v>
      </c>
      <c r="S99" s="239">
        <v>4190.9843263323228</v>
      </c>
      <c r="T99" s="274">
        <v>0</v>
      </c>
      <c r="U99" s="274">
        <v>0</v>
      </c>
      <c r="V99" s="274">
        <v>1396.9947754441075</v>
      </c>
      <c r="W99" s="274">
        <v>2793.989550888215</v>
      </c>
      <c r="X99" s="274">
        <v>0</v>
      </c>
      <c r="Y99" s="274">
        <v>4190.9843263323228</v>
      </c>
      <c r="Z99" s="239">
        <v>0</v>
      </c>
      <c r="AA99" s="274">
        <v>0</v>
      </c>
      <c r="AB99" s="274">
        <v>2612.9372942428113</v>
      </c>
      <c r="AC99" s="239">
        <v>0</v>
      </c>
      <c r="AD99" s="274">
        <v>0</v>
      </c>
      <c r="AE99" s="274">
        <v>1306.4686471214056</v>
      </c>
      <c r="AF99" s="274">
        <v>3919.4059413642171</v>
      </c>
      <c r="AG99" s="274">
        <v>0</v>
      </c>
      <c r="AH99" s="274">
        <v>0</v>
      </c>
      <c r="AI99" s="274">
        <v>0</v>
      </c>
      <c r="AJ99" s="275">
        <v>0</v>
      </c>
      <c r="AK99" s="239">
        <v>0</v>
      </c>
      <c r="AL99" s="239">
        <v>0</v>
      </c>
      <c r="AM99" s="239">
        <v>0</v>
      </c>
      <c r="AN99" s="239">
        <v>0</v>
      </c>
      <c r="AO99" s="239">
        <v>0</v>
      </c>
      <c r="AP99" s="239">
        <v>0</v>
      </c>
      <c r="AQ99" s="274">
        <v>0</v>
      </c>
      <c r="AR99" s="281">
        <f>SUM(E99:AQ99)</f>
        <v>27907.753129274923</v>
      </c>
      <c r="AS99" s="398"/>
      <c r="AT99" s="390">
        <f t="shared" si="107"/>
        <v>6976.9382823187307</v>
      </c>
      <c r="AU99" s="390">
        <f t="shared" si="107"/>
        <v>6976.9382823187307</v>
      </c>
      <c r="AV99" s="390">
        <f t="shared" si="107"/>
        <v>6976.9382823187307</v>
      </c>
      <c r="AW99" s="390">
        <f t="shared" si="107"/>
        <v>6976.9382823187307</v>
      </c>
      <c r="AX99" s="508">
        <f t="shared" si="108"/>
        <v>27907.753129274923</v>
      </c>
      <c r="AY99" s="199"/>
      <c r="AZ99" s="453">
        <f>SUM(E99:N99)</f>
        <v>3305.0039412171996</v>
      </c>
      <c r="BA99" s="446">
        <f>SUM(O99:Y99)</f>
        <v>16763.937305329291</v>
      </c>
      <c r="BB99" s="446">
        <f>SUM(Z99:AJ99)</f>
        <v>7838.8118827284343</v>
      </c>
      <c r="BC99" s="446">
        <f>SUM(AK99:AQ99)</f>
        <v>0</v>
      </c>
      <c r="BD99" s="459">
        <f t="shared" si="109"/>
        <v>27907.753129274926</v>
      </c>
      <c r="BE99" s="175"/>
      <c r="BF99" s="450">
        <f>SUM(E99:N99)</f>
        <v>3305.0039412171996</v>
      </c>
      <c r="BG99" s="444">
        <f>SUM(Z99:AJ99)</f>
        <v>7838.8118827284343</v>
      </c>
      <c r="BH99" s="444"/>
      <c r="BI99" s="444"/>
      <c r="BJ99" s="444">
        <f>SUM(O99:Y99)</f>
        <v>16763.937305329291</v>
      </c>
      <c r="BK99" s="595">
        <f t="shared" si="110"/>
        <v>27907.753129274926</v>
      </c>
    </row>
    <row r="100" spans="1:65" x14ac:dyDescent="0.25">
      <c r="A100" s="249"/>
      <c r="B100" s="258"/>
      <c r="C100" s="258"/>
      <c r="D100" s="259"/>
      <c r="E100" s="260"/>
      <c r="F100" s="263"/>
      <c r="G100" s="263"/>
      <c r="H100" s="263"/>
      <c r="I100" s="261"/>
      <c r="J100" s="261"/>
      <c r="K100" s="261"/>
      <c r="L100" s="685"/>
      <c r="M100" s="685"/>
      <c r="N100" s="262"/>
      <c r="O100" s="260"/>
      <c r="P100" s="263"/>
      <c r="Q100" s="263"/>
      <c r="R100" s="263"/>
      <c r="S100" s="263"/>
      <c r="T100" s="261"/>
      <c r="U100" s="261"/>
      <c r="V100" s="261"/>
      <c r="W100" s="261"/>
      <c r="X100" s="261"/>
      <c r="Y100" s="261"/>
      <c r="Z100" s="263"/>
      <c r="AA100" s="261"/>
      <c r="AB100" s="261"/>
      <c r="AC100" s="261"/>
      <c r="AD100" s="261"/>
      <c r="AE100" s="261"/>
      <c r="AF100" s="261"/>
      <c r="AG100" s="261"/>
      <c r="AH100" s="261"/>
      <c r="AI100" s="261"/>
      <c r="AJ100" s="262"/>
      <c r="AK100" s="263"/>
      <c r="AL100" s="263"/>
      <c r="AM100" s="263"/>
      <c r="AN100" s="263"/>
      <c r="AO100" s="263"/>
      <c r="AP100" s="263"/>
      <c r="AQ100" s="261"/>
      <c r="AR100" s="262"/>
      <c r="AS100" s="312"/>
      <c r="AT100" s="277"/>
      <c r="AU100" s="256"/>
      <c r="AV100" s="256"/>
      <c r="AW100" s="256"/>
      <c r="AX100" s="510"/>
      <c r="AY100" s="199"/>
      <c r="AZ100" s="453"/>
      <c r="BA100" s="446"/>
      <c r="BB100" s="446"/>
      <c r="BC100" s="446"/>
      <c r="BD100" s="459"/>
      <c r="BE100" s="175"/>
      <c r="BF100" s="174"/>
      <c r="BG100" s="168"/>
      <c r="BH100" s="383"/>
      <c r="BI100" s="383"/>
      <c r="BJ100" s="383"/>
      <c r="BK100" s="593"/>
    </row>
    <row r="101" spans="1:65" x14ac:dyDescent="0.25">
      <c r="A101" s="249"/>
      <c r="B101" s="258"/>
      <c r="C101" s="258">
        <v>4299</v>
      </c>
      <c r="D101" s="269" t="s">
        <v>146</v>
      </c>
      <c r="E101" s="277">
        <f>SUM(E96:E99)</f>
        <v>0</v>
      </c>
      <c r="F101" s="277">
        <f t="shared" ref="F101:H101" si="111">SUM(F96:F99)</f>
        <v>0</v>
      </c>
      <c r="G101" s="277">
        <f t="shared" si="111"/>
        <v>0</v>
      </c>
      <c r="H101" s="277">
        <f t="shared" si="111"/>
        <v>1101.6679804057333</v>
      </c>
      <c r="I101" s="256">
        <f t="shared" ref="I101:AX101" si="112">SUM(I96:I99)</f>
        <v>0</v>
      </c>
      <c r="J101" s="256">
        <f t="shared" si="112"/>
        <v>0</v>
      </c>
      <c r="K101" s="256">
        <f t="shared" si="112"/>
        <v>5067.6727098663732</v>
      </c>
      <c r="L101" s="256">
        <f t="shared" si="112"/>
        <v>0</v>
      </c>
      <c r="M101" s="256">
        <f t="shared" si="112"/>
        <v>0</v>
      </c>
      <c r="N101" s="278">
        <f t="shared" si="112"/>
        <v>12768.331892902446</v>
      </c>
      <c r="O101" s="277">
        <f t="shared" si="112"/>
        <v>0</v>
      </c>
      <c r="P101" s="277">
        <f t="shared" si="112"/>
        <v>11427.417263132802</v>
      </c>
      <c r="Q101" s="277">
        <f t="shared" si="112"/>
        <v>6188.6868552173964</v>
      </c>
      <c r="R101" s="277">
        <f t="shared" si="112"/>
        <v>7143.2999517708704</v>
      </c>
      <c r="S101" s="277">
        <f t="shared" si="112"/>
        <v>18333.228103078171</v>
      </c>
      <c r="T101" s="256">
        <f t="shared" si="112"/>
        <v>2142.0586556809649</v>
      </c>
      <c r="U101" s="256">
        <f t="shared" si="112"/>
        <v>6426.1759670428946</v>
      </c>
      <c r="V101" s="256">
        <f t="shared" si="112"/>
        <v>6412.2060192884537</v>
      </c>
      <c r="W101" s="256">
        <f t="shared" si="112"/>
        <v>9778.9634281087529</v>
      </c>
      <c r="X101" s="256">
        <f t="shared" si="112"/>
        <v>0</v>
      </c>
      <c r="Y101" s="256">
        <f t="shared" si="112"/>
        <v>16191.169447397209</v>
      </c>
      <c r="Z101" s="279">
        <f t="shared" ref="Z101:AP101" si="113">SUM(Z96:Z99)</f>
        <v>6009.7557767584658</v>
      </c>
      <c r="AA101" s="256">
        <f t="shared" si="113"/>
        <v>6009.7557767584658</v>
      </c>
      <c r="AB101" s="256">
        <f t="shared" si="113"/>
        <v>9145.2805298498388</v>
      </c>
      <c r="AC101" s="256">
        <f t="shared" si="113"/>
        <v>0</v>
      </c>
      <c r="AD101" s="256">
        <f t="shared" si="113"/>
        <v>0</v>
      </c>
      <c r="AE101" s="256">
        <f t="shared" si="113"/>
        <v>5996.6910902872514</v>
      </c>
      <c r="AF101" s="256">
        <f t="shared" si="113"/>
        <v>15141.971620137092</v>
      </c>
      <c r="AG101" s="256">
        <f t="shared" si="113"/>
        <v>0</v>
      </c>
      <c r="AH101" s="256">
        <f t="shared" si="113"/>
        <v>0</v>
      </c>
      <c r="AI101" s="256">
        <f t="shared" si="113"/>
        <v>0</v>
      </c>
      <c r="AJ101" s="278">
        <f t="shared" si="113"/>
        <v>0</v>
      </c>
      <c r="AK101" s="279">
        <f t="shared" si="113"/>
        <v>0</v>
      </c>
      <c r="AL101" s="279">
        <f t="shared" si="113"/>
        <v>0</v>
      </c>
      <c r="AM101" s="279">
        <f t="shared" si="113"/>
        <v>0</v>
      </c>
      <c r="AN101" s="279">
        <f t="shared" si="113"/>
        <v>0</v>
      </c>
      <c r="AO101" s="279">
        <f t="shared" si="113"/>
        <v>0</v>
      </c>
      <c r="AP101" s="279">
        <f t="shared" si="113"/>
        <v>2910.1068009195933</v>
      </c>
      <c r="AQ101" s="256">
        <f t="shared" si="112"/>
        <v>0</v>
      </c>
      <c r="AR101" s="278">
        <f t="shared" si="112"/>
        <v>148194.43986860276</v>
      </c>
      <c r="AS101" s="288"/>
      <c r="AT101" s="277">
        <f t="shared" si="112"/>
        <v>37048.609967150689</v>
      </c>
      <c r="AU101" s="256">
        <f t="shared" si="112"/>
        <v>37048.609967150689</v>
      </c>
      <c r="AV101" s="256">
        <f t="shared" si="112"/>
        <v>37048.609967150689</v>
      </c>
      <c r="AW101" s="256">
        <f t="shared" si="112"/>
        <v>37048.609967150689</v>
      </c>
      <c r="AX101" s="510">
        <f t="shared" si="112"/>
        <v>148194.43986860276</v>
      </c>
      <c r="AY101" s="584"/>
      <c r="AZ101" s="463">
        <f>SUM(E101:N101)</f>
        <v>18937.672583174553</v>
      </c>
      <c r="BA101" s="464">
        <f>SUM(O101:Y101)</f>
        <v>84043.205690717499</v>
      </c>
      <c r="BB101" s="464">
        <f>SUM(Z101:AJ101)</f>
        <v>42303.454793791112</v>
      </c>
      <c r="BC101" s="464">
        <f>SUM(AK101:AQ101)</f>
        <v>2910.1068009195933</v>
      </c>
      <c r="BD101" s="465">
        <f>SUM(AZ101:BC101)</f>
        <v>148194.43986860276</v>
      </c>
      <c r="BE101" s="154"/>
      <c r="BF101" s="460">
        <f>SUM(E101:N101)</f>
        <v>18937.672583174553</v>
      </c>
      <c r="BG101" s="461">
        <f>SUM(Z101:AJ101)</f>
        <v>42303.454793791112</v>
      </c>
      <c r="BH101" s="461"/>
      <c r="BI101" s="461"/>
      <c r="BJ101" s="461">
        <f>SUM(O101:Y101)</f>
        <v>84043.205690717499</v>
      </c>
      <c r="BK101" s="594">
        <f>SUM(BF101:BJ101)</f>
        <v>145284.33306768315</v>
      </c>
      <c r="BL101" s="2"/>
      <c r="BM101" s="2"/>
    </row>
    <row r="102" spans="1:65" x14ac:dyDescent="0.25">
      <c r="A102" s="283"/>
      <c r="B102" s="284"/>
      <c r="C102" s="284"/>
      <c r="D102" s="284"/>
      <c r="E102" s="285"/>
      <c r="F102" s="286"/>
      <c r="G102" s="286"/>
      <c r="H102" s="286"/>
      <c r="I102" s="286"/>
      <c r="J102" s="286"/>
      <c r="K102" s="286"/>
      <c r="L102" s="286"/>
      <c r="M102" s="286"/>
      <c r="N102" s="287"/>
      <c r="O102" s="285"/>
      <c r="P102" s="286"/>
      <c r="Q102" s="286"/>
      <c r="R102" s="286"/>
      <c r="S102" s="286"/>
      <c r="T102" s="286"/>
      <c r="U102" s="286"/>
      <c r="V102" s="286"/>
      <c r="W102" s="286"/>
      <c r="X102" s="273"/>
      <c r="Y102" s="286"/>
      <c r="Z102" s="286"/>
      <c r="AA102" s="286"/>
      <c r="AB102" s="286"/>
      <c r="AC102" s="286"/>
      <c r="AD102" s="286"/>
      <c r="AE102" s="286"/>
      <c r="AF102" s="286"/>
      <c r="AG102" s="286"/>
      <c r="AH102" s="286"/>
      <c r="AI102" s="286"/>
      <c r="AJ102" s="287"/>
      <c r="AK102" s="286"/>
      <c r="AL102" s="286"/>
      <c r="AM102" s="286"/>
      <c r="AN102" s="286"/>
      <c r="AO102" s="286"/>
      <c r="AP102" s="286"/>
      <c r="AQ102" s="286"/>
      <c r="AR102" s="287"/>
      <c r="AS102" s="288"/>
      <c r="AT102" s="277"/>
      <c r="AU102" s="256"/>
      <c r="AV102" s="256"/>
      <c r="AW102" s="256"/>
      <c r="AX102" s="510"/>
      <c r="AY102" s="199"/>
      <c r="AZ102" s="453"/>
      <c r="BA102" s="446"/>
      <c r="BB102" s="446"/>
      <c r="BC102" s="446"/>
      <c r="BD102" s="459"/>
      <c r="BE102" s="175"/>
      <c r="BF102" s="174"/>
      <c r="BG102" s="168"/>
      <c r="BH102" s="383"/>
      <c r="BI102" s="383"/>
      <c r="BJ102" s="383"/>
      <c r="BK102" s="593"/>
    </row>
    <row r="103" spans="1:65" x14ac:dyDescent="0.25">
      <c r="A103" s="249"/>
      <c r="B103" s="258">
        <v>4300</v>
      </c>
      <c r="C103" s="258" t="s">
        <v>152</v>
      </c>
      <c r="D103" s="269"/>
      <c r="E103" s="270"/>
      <c r="F103" s="273"/>
      <c r="G103" s="273"/>
      <c r="H103" s="273"/>
      <c r="I103" s="271"/>
      <c r="J103" s="271"/>
      <c r="K103" s="271"/>
      <c r="L103" s="687"/>
      <c r="M103" s="687"/>
      <c r="N103" s="272"/>
      <c r="O103" s="270"/>
      <c r="P103" s="273"/>
      <c r="Q103" s="273"/>
      <c r="R103" s="273"/>
      <c r="S103" s="273"/>
      <c r="T103" s="271"/>
      <c r="U103" s="271"/>
      <c r="V103" s="271"/>
      <c r="W103" s="271"/>
      <c r="X103" s="271"/>
      <c r="Y103" s="271"/>
      <c r="Z103" s="273"/>
      <c r="AA103" s="271"/>
      <c r="AB103" s="271"/>
      <c r="AC103" s="239"/>
      <c r="AD103" s="271"/>
      <c r="AE103" s="271"/>
      <c r="AF103" s="271"/>
      <c r="AG103" s="271"/>
      <c r="AH103" s="271"/>
      <c r="AI103" s="271"/>
      <c r="AJ103" s="272"/>
      <c r="AK103" s="273"/>
      <c r="AL103" s="273"/>
      <c r="AM103" s="273"/>
      <c r="AN103" s="273"/>
      <c r="AO103" s="273"/>
      <c r="AP103" s="273"/>
      <c r="AQ103" s="271"/>
      <c r="AR103" s="272"/>
      <c r="AS103" s="288"/>
      <c r="AT103" s="277"/>
      <c r="AU103" s="256"/>
      <c r="AV103" s="256"/>
      <c r="AW103" s="256"/>
      <c r="AX103" s="510"/>
      <c r="AY103" s="199"/>
      <c r="AZ103" s="453"/>
      <c r="BA103" s="446"/>
      <c r="BB103" s="446"/>
      <c r="BC103" s="446"/>
      <c r="BD103" s="459"/>
      <c r="BE103" s="175"/>
      <c r="BF103" s="174"/>
      <c r="BG103" s="168"/>
      <c r="BH103" s="383"/>
      <c r="BI103" s="383"/>
      <c r="BJ103" s="383"/>
      <c r="BK103" s="593"/>
    </row>
    <row r="104" spans="1:65" x14ac:dyDescent="0.25">
      <c r="A104" s="249"/>
      <c r="B104" s="258"/>
      <c r="C104" s="212">
        <v>4301</v>
      </c>
      <c r="D104" s="242" t="s">
        <v>153</v>
      </c>
      <c r="E104" s="280">
        <v>0</v>
      </c>
      <c r="F104" s="282">
        <v>0</v>
      </c>
      <c r="G104" s="282">
        <v>0</v>
      </c>
      <c r="H104" s="282">
        <v>0</v>
      </c>
      <c r="I104" s="241">
        <v>0</v>
      </c>
      <c r="J104" s="241">
        <v>0</v>
      </c>
      <c r="K104" s="241">
        <v>0</v>
      </c>
      <c r="L104" s="690">
        <v>0</v>
      </c>
      <c r="M104" s="690">
        <v>0</v>
      </c>
      <c r="N104" s="281">
        <v>0</v>
      </c>
      <c r="O104" s="280">
        <v>0</v>
      </c>
      <c r="P104" s="282">
        <v>0</v>
      </c>
      <c r="Q104" s="282">
        <v>0</v>
      </c>
      <c r="R104" s="282">
        <v>0</v>
      </c>
      <c r="S104" s="282">
        <v>0</v>
      </c>
      <c r="T104" s="241">
        <v>0</v>
      </c>
      <c r="U104" s="241">
        <v>0</v>
      </c>
      <c r="V104" s="241">
        <v>0</v>
      </c>
      <c r="W104" s="241">
        <v>0</v>
      </c>
      <c r="X104" s="241">
        <v>0</v>
      </c>
      <c r="Y104" s="241">
        <v>0</v>
      </c>
      <c r="Z104" s="282">
        <v>0</v>
      </c>
      <c r="AA104" s="241">
        <v>0</v>
      </c>
      <c r="AB104" s="241">
        <v>0</v>
      </c>
      <c r="AC104" s="239">
        <v>0</v>
      </c>
      <c r="AD104" s="241">
        <v>0</v>
      </c>
      <c r="AE104" s="241">
        <v>0</v>
      </c>
      <c r="AF104" s="241">
        <v>0</v>
      </c>
      <c r="AG104" s="241">
        <v>0</v>
      </c>
      <c r="AH104" s="241">
        <v>0</v>
      </c>
      <c r="AI104" s="241">
        <v>0</v>
      </c>
      <c r="AJ104" s="281">
        <v>0</v>
      </c>
      <c r="AK104" s="282">
        <v>0</v>
      </c>
      <c r="AL104" s="282">
        <v>0</v>
      </c>
      <c r="AM104" s="282">
        <v>0</v>
      </c>
      <c r="AN104" s="282">
        <v>0</v>
      </c>
      <c r="AO104" s="282">
        <v>0</v>
      </c>
      <c r="AP104" s="282">
        <v>0</v>
      </c>
      <c r="AQ104" s="241">
        <v>0</v>
      </c>
      <c r="AR104" s="281">
        <f>SUM(E104:AQ104)</f>
        <v>0</v>
      </c>
      <c r="AS104" s="398"/>
      <c r="AT104" s="390">
        <f t="shared" ref="AT104:AW106" si="114">$AR104/4</f>
        <v>0</v>
      </c>
      <c r="AU104" s="390">
        <f t="shared" si="114"/>
        <v>0</v>
      </c>
      <c r="AV104" s="390">
        <f t="shared" si="114"/>
        <v>0</v>
      </c>
      <c r="AW104" s="390">
        <f t="shared" si="114"/>
        <v>0</v>
      </c>
      <c r="AX104" s="508">
        <f t="shared" ref="AX104:AX106" si="115">SUM(AT104:AW104)</f>
        <v>0</v>
      </c>
      <c r="AY104" s="199"/>
      <c r="AZ104" s="453">
        <f>SUM(E104:N104)</f>
        <v>0</v>
      </c>
      <c r="BA104" s="446">
        <f>SUM(O104:Y104)</f>
        <v>0</v>
      </c>
      <c r="BB104" s="446">
        <f>SUM(Z104:AJ104)</f>
        <v>0</v>
      </c>
      <c r="BC104" s="446">
        <f>SUM(AK104:AQ104)</f>
        <v>0</v>
      </c>
      <c r="BD104" s="459">
        <f t="shared" ref="BD104:BD106" si="116">SUM(AZ104:BC104)</f>
        <v>0</v>
      </c>
      <c r="BE104" s="175"/>
      <c r="BF104" s="450">
        <f>SUM(E104:N104)</f>
        <v>0</v>
      </c>
      <c r="BG104" s="444">
        <f>SUM(Z104:AJ104)</f>
        <v>0</v>
      </c>
      <c r="BH104" s="444"/>
      <c r="BI104" s="444"/>
      <c r="BJ104" s="444">
        <f>SUM(O104:Y104)</f>
        <v>0</v>
      </c>
      <c r="BK104" s="595">
        <f t="shared" ref="BK104:BK106" si="117">SUM(BF104:BJ104)</f>
        <v>0</v>
      </c>
    </row>
    <row r="105" spans="1:65" ht="30" x14ac:dyDescent="0.25">
      <c r="A105" s="249"/>
      <c r="B105" s="258"/>
      <c r="C105" s="212">
        <v>4302</v>
      </c>
      <c r="D105" s="237" t="s">
        <v>219</v>
      </c>
      <c r="E105" s="280">
        <v>0</v>
      </c>
      <c r="F105" s="282">
        <v>0</v>
      </c>
      <c r="G105" s="282">
        <v>0</v>
      </c>
      <c r="H105" s="282">
        <v>0</v>
      </c>
      <c r="I105" s="241">
        <v>0</v>
      </c>
      <c r="J105" s="241">
        <v>0</v>
      </c>
      <c r="K105" s="241">
        <v>0</v>
      </c>
      <c r="L105" s="690">
        <v>0</v>
      </c>
      <c r="M105" s="690">
        <v>0</v>
      </c>
      <c r="N105" s="281">
        <v>2203.3359608114665</v>
      </c>
      <c r="O105" s="280">
        <v>0</v>
      </c>
      <c r="P105" s="282">
        <v>931.32985029607175</v>
      </c>
      <c r="Q105" s="282">
        <v>931.32985029607175</v>
      </c>
      <c r="R105" s="282">
        <v>931.32985029607175</v>
      </c>
      <c r="S105" s="282">
        <v>2793.989550888215</v>
      </c>
      <c r="T105" s="241">
        <v>0</v>
      </c>
      <c r="U105" s="241">
        <v>0</v>
      </c>
      <c r="V105" s="241">
        <v>279.39895508882154</v>
      </c>
      <c r="W105" s="241">
        <v>2514.5905957993937</v>
      </c>
      <c r="X105" s="241">
        <v>0</v>
      </c>
      <c r="Y105" s="241">
        <v>2793.989550888215</v>
      </c>
      <c r="Z105" s="282">
        <v>0</v>
      </c>
      <c r="AA105" s="241">
        <v>0</v>
      </c>
      <c r="AB105" s="241">
        <v>2351.6435648185302</v>
      </c>
      <c r="AC105" s="239">
        <v>0</v>
      </c>
      <c r="AD105" s="241">
        <v>0</v>
      </c>
      <c r="AE105" s="241">
        <v>261.29372942428114</v>
      </c>
      <c r="AF105" s="241">
        <v>2612.9372942428113</v>
      </c>
      <c r="AG105" s="274">
        <v>0</v>
      </c>
      <c r="AH105" s="241">
        <v>0</v>
      </c>
      <c r="AI105" s="241">
        <v>0</v>
      </c>
      <c r="AJ105" s="281">
        <v>0</v>
      </c>
      <c r="AK105" s="282">
        <v>0</v>
      </c>
      <c r="AL105" s="282">
        <v>0</v>
      </c>
      <c r="AM105" s="282">
        <v>0</v>
      </c>
      <c r="AN105" s="282">
        <v>0</v>
      </c>
      <c r="AO105" s="282">
        <v>0</v>
      </c>
      <c r="AP105" s="282">
        <v>0</v>
      </c>
      <c r="AQ105" s="241">
        <v>0</v>
      </c>
      <c r="AR105" s="281">
        <f>SUM(E105:AQ105)</f>
        <v>18605.168752849953</v>
      </c>
      <c r="AS105" s="398"/>
      <c r="AT105" s="390">
        <f t="shared" si="114"/>
        <v>4651.2921882124883</v>
      </c>
      <c r="AU105" s="390">
        <f t="shared" si="114"/>
        <v>4651.2921882124883</v>
      </c>
      <c r="AV105" s="390">
        <f t="shared" si="114"/>
        <v>4651.2921882124883</v>
      </c>
      <c r="AW105" s="390">
        <f t="shared" si="114"/>
        <v>4651.2921882124883</v>
      </c>
      <c r="AX105" s="508">
        <f t="shared" si="115"/>
        <v>18605.168752849953</v>
      </c>
      <c r="AY105" s="199"/>
      <c r="AZ105" s="453">
        <f>SUM(E105:N105)</f>
        <v>2203.3359608114665</v>
      </c>
      <c r="BA105" s="446">
        <f>SUM(O105:Y105)</f>
        <v>11175.958203552862</v>
      </c>
      <c r="BB105" s="446">
        <f>SUM(Z105:AJ105)</f>
        <v>5225.8745884856226</v>
      </c>
      <c r="BC105" s="446">
        <f>SUM(AK105:AQ105)</f>
        <v>0</v>
      </c>
      <c r="BD105" s="459">
        <f t="shared" si="116"/>
        <v>18605.16875284995</v>
      </c>
      <c r="BE105" s="175"/>
      <c r="BF105" s="450">
        <f>SUM(E105:N105)</f>
        <v>2203.3359608114665</v>
      </c>
      <c r="BG105" s="444">
        <f>SUM(Z105:AJ105)</f>
        <v>5225.8745884856226</v>
      </c>
      <c r="BH105" s="444"/>
      <c r="BI105" s="444"/>
      <c r="BJ105" s="444">
        <f>SUM(O105:Y105)</f>
        <v>11175.958203552862</v>
      </c>
      <c r="BK105" s="595">
        <f t="shared" si="117"/>
        <v>18605.168752849953</v>
      </c>
    </row>
    <row r="106" spans="1:65" x14ac:dyDescent="0.25">
      <c r="A106" s="249"/>
      <c r="B106" s="258"/>
      <c r="C106" s="212">
        <v>4303</v>
      </c>
      <c r="D106" s="242" t="s">
        <v>154</v>
      </c>
      <c r="E106" s="280">
        <v>0</v>
      </c>
      <c r="F106" s="282">
        <v>0</v>
      </c>
      <c r="G106" s="282">
        <v>0</v>
      </c>
      <c r="H106" s="282">
        <v>1101.6679804057333</v>
      </c>
      <c r="I106" s="241">
        <v>0</v>
      </c>
      <c r="J106" s="241">
        <v>0</v>
      </c>
      <c r="K106" s="241">
        <v>0</v>
      </c>
      <c r="L106" s="690">
        <v>0</v>
      </c>
      <c r="M106" s="690">
        <v>0</v>
      </c>
      <c r="N106" s="281">
        <v>1013.5345419732745</v>
      </c>
      <c r="O106" s="280">
        <v>0</v>
      </c>
      <c r="P106" s="282">
        <v>428.41173113619294</v>
      </c>
      <c r="Q106" s="282">
        <v>428.41173113619294</v>
      </c>
      <c r="R106" s="282">
        <v>428.41173113619294</v>
      </c>
      <c r="S106" s="282">
        <v>1285.2351934085789</v>
      </c>
      <c r="T106" s="241">
        <v>0</v>
      </c>
      <c r="U106" s="241">
        <v>0</v>
      </c>
      <c r="V106" s="241">
        <v>782.31707424870024</v>
      </c>
      <c r="W106" s="241">
        <v>502.9181191598787</v>
      </c>
      <c r="X106" s="241">
        <v>0</v>
      </c>
      <c r="Y106" s="241">
        <v>1285.2351934085789</v>
      </c>
      <c r="Z106" s="282">
        <v>0</v>
      </c>
      <c r="AA106" s="241">
        <v>0</v>
      </c>
      <c r="AB106" s="241">
        <v>470.32871296370604</v>
      </c>
      <c r="AC106" s="239">
        <v>0</v>
      </c>
      <c r="AD106" s="241">
        <v>0</v>
      </c>
      <c r="AE106" s="241">
        <v>731.62244238798723</v>
      </c>
      <c r="AF106" s="241">
        <v>1201.9511553516932</v>
      </c>
      <c r="AG106" s="241">
        <v>0</v>
      </c>
      <c r="AH106" s="241">
        <v>0</v>
      </c>
      <c r="AI106" s="241">
        <v>0</v>
      </c>
      <c r="AJ106" s="281">
        <v>0</v>
      </c>
      <c r="AK106" s="282">
        <v>0</v>
      </c>
      <c r="AL106" s="282">
        <v>0</v>
      </c>
      <c r="AM106" s="282">
        <v>0</v>
      </c>
      <c r="AN106" s="282">
        <v>0</v>
      </c>
      <c r="AO106" s="282">
        <v>0</v>
      </c>
      <c r="AP106" s="282">
        <v>2910.1068009195933</v>
      </c>
      <c r="AQ106" s="241">
        <v>0</v>
      </c>
      <c r="AR106" s="281">
        <f>SUM(E106:AQ106)</f>
        <v>12570.152407636302</v>
      </c>
      <c r="AS106" s="398"/>
      <c r="AT106" s="390">
        <f t="shared" si="114"/>
        <v>3142.5381019090755</v>
      </c>
      <c r="AU106" s="390">
        <f t="shared" si="114"/>
        <v>3142.5381019090755</v>
      </c>
      <c r="AV106" s="390">
        <f t="shared" si="114"/>
        <v>3142.5381019090755</v>
      </c>
      <c r="AW106" s="390">
        <f t="shared" si="114"/>
        <v>3142.5381019090755</v>
      </c>
      <c r="AX106" s="508">
        <f t="shared" si="115"/>
        <v>12570.152407636302</v>
      </c>
      <c r="AY106" s="199"/>
      <c r="AZ106" s="453">
        <f>SUM(E106:N106)</f>
        <v>2115.2025223790079</v>
      </c>
      <c r="BA106" s="446">
        <f>SUM(O106:Y106)</f>
        <v>5140.9407736343155</v>
      </c>
      <c r="BB106" s="446">
        <f>SUM(Z106:AJ106)</f>
        <v>2403.9023107033863</v>
      </c>
      <c r="BC106" s="446">
        <f>SUM(AK106:AQ106)</f>
        <v>2910.1068009195933</v>
      </c>
      <c r="BD106" s="459">
        <f t="shared" si="116"/>
        <v>12570.152407636304</v>
      </c>
      <c r="BE106" s="175"/>
      <c r="BF106" s="450">
        <f>SUM(E106:N106)</f>
        <v>2115.2025223790079</v>
      </c>
      <c r="BG106" s="444">
        <f>SUM(Z106:AJ106)</f>
        <v>2403.9023107033863</v>
      </c>
      <c r="BH106" s="444"/>
      <c r="BI106" s="444"/>
      <c r="BJ106" s="444">
        <f>SUM(O106:Y106)</f>
        <v>5140.9407736343155</v>
      </c>
      <c r="BK106" s="595">
        <f t="shared" si="117"/>
        <v>9660.0456067167106</v>
      </c>
    </row>
    <row r="107" spans="1:65" x14ac:dyDescent="0.25">
      <c r="A107" s="249"/>
      <c r="B107" s="258"/>
      <c r="C107" s="258"/>
      <c r="D107" s="269"/>
      <c r="E107" s="270"/>
      <c r="F107" s="273"/>
      <c r="G107" s="273"/>
      <c r="H107" s="273"/>
      <c r="I107" s="271"/>
      <c r="J107" s="271"/>
      <c r="K107" s="271"/>
      <c r="L107" s="687"/>
      <c r="M107" s="687"/>
      <c r="N107" s="272"/>
      <c r="O107" s="270"/>
      <c r="P107" s="273"/>
      <c r="Q107" s="273"/>
      <c r="R107" s="273"/>
      <c r="S107" s="273"/>
      <c r="T107" s="271"/>
      <c r="U107" s="271"/>
      <c r="V107" s="271"/>
      <c r="W107" s="271"/>
      <c r="X107" s="271"/>
      <c r="Y107" s="271"/>
      <c r="Z107" s="273"/>
      <c r="AA107" s="271"/>
      <c r="AB107" s="271"/>
      <c r="AC107" s="271"/>
      <c r="AD107" s="271"/>
      <c r="AE107" s="271"/>
      <c r="AF107" s="271"/>
      <c r="AG107" s="271"/>
      <c r="AH107" s="271"/>
      <c r="AI107" s="271"/>
      <c r="AJ107" s="272"/>
      <c r="AK107" s="273"/>
      <c r="AL107" s="273"/>
      <c r="AM107" s="273"/>
      <c r="AN107" s="273"/>
      <c r="AO107" s="273"/>
      <c r="AP107" s="273"/>
      <c r="AQ107" s="271"/>
      <c r="AR107" s="272"/>
      <c r="AS107" s="288"/>
      <c r="AT107" s="277"/>
      <c r="AU107" s="256"/>
      <c r="AV107" s="256"/>
      <c r="AW107" s="256"/>
      <c r="AX107" s="510"/>
      <c r="AY107" s="199"/>
      <c r="AZ107" s="453"/>
      <c r="BA107" s="446"/>
      <c r="BB107" s="446"/>
      <c r="BC107" s="446"/>
      <c r="BD107" s="459"/>
      <c r="BE107" s="175"/>
      <c r="BF107" s="174"/>
      <c r="BG107" s="168"/>
      <c r="BH107" s="383"/>
      <c r="BI107" s="383"/>
      <c r="BJ107" s="383"/>
      <c r="BK107" s="593"/>
    </row>
    <row r="108" spans="1:65" x14ac:dyDescent="0.25">
      <c r="A108" s="249"/>
      <c r="B108" s="258"/>
      <c r="C108" s="258">
        <v>4399</v>
      </c>
      <c r="D108" s="269" t="s">
        <v>146</v>
      </c>
      <c r="E108" s="277">
        <f t="shared" ref="E108:AQ108" si="118">SUM(E104:E106)</f>
        <v>0</v>
      </c>
      <c r="F108" s="277">
        <f t="shared" si="118"/>
        <v>0</v>
      </c>
      <c r="G108" s="277">
        <f t="shared" si="118"/>
        <v>0</v>
      </c>
      <c r="H108" s="277">
        <f t="shared" si="118"/>
        <v>1101.6679804057333</v>
      </c>
      <c r="I108" s="256">
        <f t="shared" si="118"/>
        <v>0</v>
      </c>
      <c r="J108" s="256">
        <f t="shared" si="118"/>
        <v>0</v>
      </c>
      <c r="K108" s="256">
        <f t="shared" si="118"/>
        <v>0</v>
      </c>
      <c r="L108" s="256">
        <f t="shared" si="118"/>
        <v>0</v>
      </c>
      <c r="M108" s="256">
        <f t="shared" si="118"/>
        <v>0</v>
      </c>
      <c r="N108" s="278">
        <f t="shared" si="118"/>
        <v>3216.8705027847409</v>
      </c>
      <c r="O108" s="277">
        <f t="shared" si="118"/>
        <v>0</v>
      </c>
      <c r="P108" s="277">
        <f t="shared" si="118"/>
        <v>1359.7415814322646</v>
      </c>
      <c r="Q108" s="277">
        <f t="shared" si="118"/>
        <v>1359.7415814322646</v>
      </c>
      <c r="R108" s="277">
        <f t="shared" si="118"/>
        <v>1359.7415814322646</v>
      </c>
      <c r="S108" s="277">
        <f t="shared" si="118"/>
        <v>4079.2247442967937</v>
      </c>
      <c r="T108" s="256">
        <f t="shared" si="118"/>
        <v>0</v>
      </c>
      <c r="U108" s="256">
        <f t="shared" si="118"/>
        <v>0</v>
      </c>
      <c r="V108" s="256">
        <f t="shared" si="118"/>
        <v>1061.7160293375218</v>
      </c>
      <c r="W108" s="256">
        <f t="shared" si="118"/>
        <v>3017.5087149592723</v>
      </c>
      <c r="X108" s="256">
        <f t="shared" si="118"/>
        <v>0</v>
      </c>
      <c r="Y108" s="256">
        <f t="shared" si="118"/>
        <v>4079.2247442967937</v>
      </c>
      <c r="Z108" s="279">
        <f t="shared" ref="Z108:AP108" si="119">SUM(Z104:Z106)</f>
        <v>0</v>
      </c>
      <c r="AA108" s="256">
        <f t="shared" si="119"/>
        <v>0</v>
      </c>
      <c r="AB108" s="256">
        <f t="shared" si="119"/>
        <v>2821.9722777822362</v>
      </c>
      <c r="AC108" s="256">
        <f t="shared" si="119"/>
        <v>0</v>
      </c>
      <c r="AD108" s="256">
        <f t="shared" si="119"/>
        <v>0</v>
      </c>
      <c r="AE108" s="256">
        <f t="shared" si="119"/>
        <v>992.91617181226843</v>
      </c>
      <c r="AF108" s="256">
        <f t="shared" si="119"/>
        <v>3814.8884495945044</v>
      </c>
      <c r="AG108" s="256">
        <f t="shared" si="119"/>
        <v>0</v>
      </c>
      <c r="AH108" s="256">
        <f t="shared" si="119"/>
        <v>0</v>
      </c>
      <c r="AI108" s="256">
        <f t="shared" si="119"/>
        <v>0</v>
      </c>
      <c r="AJ108" s="278">
        <f t="shared" si="119"/>
        <v>0</v>
      </c>
      <c r="AK108" s="279">
        <f t="shared" si="119"/>
        <v>0</v>
      </c>
      <c r="AL108" s="279">
        <f t="shared" si="119"/>
        <v>0</v>
      </c>
      <c r="AM108" s="279">
        <f t="shared" si="119"/>
        <v>0</v>
      </c>
      <c r="AN108" s="279">
        <f t="shared" si="119"/>
        <v>0</v>
      </c>
      <c r="AO108" s="279">
        <f t="shared" si="119"/>
        <v>0</v>
      </c>
      <c r="AP108" s="279">
        <f t="shared" si="119"/>
        <v>2910.1068009195933</v>
      </c>
      <c r="AQ108" s="256">
        <f t="shared" si="118"/>
        <v>0</v>
      </c>
      <c r="AR108" s="278">
        <f>SUM(AR104:AR106)</f>
        <v>31175.321160486255</v>
      </c>
      <c r="AS108" s="288"/>
      <c r="AT108" s="277">
        <f>SUM(AT104:AT106)</f>
        <v>7793.8302901215638</v>
      </c>
      <c r="AU108" s="256">
        <f t="shared" ref="AU108:AX108" si="120">SUM(AU104:AU106)</f>
        <v>7793.8302901215638</v>
      </c>
      <c r="AV108" s="256">
        <f t="shared" si="120"/>
        <v>7793.8302901215638</v>
      </c>
      <c r="AW108" s="256">
        <f t="shared" si="120"/>
        <v>7793.8302901215638</v>
      </c>
      <c r="AX108" s="510">
        <f t="shared" si="120"/>
        <v>31175.321160486255</v>
      </c>
      <c r="AY108" s="199"/>
      <c r="AZ108" s="453">
        <f>SUM(E108:N108)</f>
        <v>4318.5384831904739</v>
      </c>
      <c r="BA108" s="446">
        <f>SUM(O108:Y108)</f>
        <v>16316.898977187175</v>
      </c>
      <c r="BB108" s="446">
        <f>SUM(Z108:AJ108)</f>
        <v>7629.7768991890098</v>
      </c>
      <c r="BC108" s="446">
        <f>SUM(AK108:AQ108)</f>
        <v>2910.1068009195933</v>
      </c>
      <c r="BD108" s="459">
        <f>SUM(AZ108:BC108)</f>
        <v>31175.321160486252</v>
      </c>
      <c r="BE108" s="175"/>
      <c r="BF108" s="450">
        <f>SUM(E108:N108)</f>
        <v>4318.5384831904739</v>
      </c>
      <c r="BG108" s="444">
        <f>SUM(Z108:AJ108)</f>
        <v>7629.7768991890098</v>
      </c>
      <c r="BH108" s="444"/>
      <c r="BI108" s="444"/>
      <c r="BJ108" s="444">
        <f>SUM(O108:Y108)</f>
        <v>16316.898977187175</v>
      </c>
      <c r="BK108" s="595">
        <f t="shared" ref="BK108" si="121">SUM(BF108:BJ108)</f>
        <v>28265.214359566657</v>
      </c>
    </row>
    <row r="109" spans="1:65" x14ac:dyDescent="0.25">
      <c r="A109" s="249"/>
      <c r="B109" s="258"/>
      <c r="C109" s="258"/>
      <c r="D109" s="269"/>
      <c r="E109" s="270"/>
      <c r="F109" s="273"/>
      <c r="G109" s="273"/>
      <c r="H109" s="273"/>
      <c r="I109" s="271"/>
      <c r="J109" s="271"/>
      <c r="K109" s="271"/>
      <c r="L109" s="687"/>
      <c r="M109" s="687"/>
      <c r="N109" s="272"/>
      <c r="O109" s="270"/>
      <c r="P109" s="273"/>
      <c r="Q109" s="273"/>
      <c r="R109" s="273"/>
      <c r="S109" s="273"/>
      <c r="T109" s="271"/>
      <c r="U109" s="271"/>
      <c r="V109" s="271"/>
      <c r="W109" s="271"/>
      <c r="X109" s="271"/>
      <c r="Y109" s="271"/>
      <c r="Z109" s="273"/>
      <c r="AA109" s="271"/>
      <c r="AB109" s="271"/>
      <c r="AC109" s="271"/>
      <c r="AD109" s="271"/>
      <c r="AE109" s="271"/>
      <c r="AF109" s="271"/>
      <c r="AG109" s="271"/>
      <c r="AH109" s="271"/>
      <c r="AI109" s="271"/>
      <c r="AJ109" s="272"/>
      <c r="AK109" s="273"/>
      <c r="AL109" s="273"/>
      <c r="AM109" s="273"/>
      <c r="AN109" s="273"/>
      <c r="AO109" s="273"/>
      <c r="AP109" s="273"/>
      <c r="AQ109" s="271"/>
      <c r="AR109" s="272"/>
      <c r="AS109" s="288"/>
      <c r="AT109" s="277"/>
      <c r="AU109" s="256"/>
      <c r="AV109" s="256"/>
      <c r="AW109" s="256"/>
      <c r="AX109" s="510"/>
      <c r="AY109" s="199"/>
      <c r="AZ109" s="453"/>
      <c r="BA109" s="446"/>
      <c r="BB109" s="446"/>
      <c r="BC109" s="446"/>
      <c r="BD109" s="459"/>
      <c r="BE109" s="175"/>
      <c r="BF109" s="174"/>
      <c r="BG109" s="168"/>
      <c r="BH109" s="383"/>
      <c r="BI109" s="383"/>
      <c r="BJ109" s="383"/>
      <c r="BK109" s="593"/>
    </row>
    <row r="110" spans="1:65" x14ac:dyDescent="0.25">
      <c r="A110" s="466"/>
      <c r="B110" s="467">
        <v>4999</v>
      </c>
      <c r="C110" s="480" t="s">
        <v>121</v>
      </c>
      <c r="D110" s="477"/>
      <c r="E110" s="487">
        <f t="shared" ref="E110:AQ110" si="122">E93+E101+E108</f>
        <v>0</v>
      </c>
      <c r="F110" s="487">
        <f t="shared" si="122"/>
        <v>0</v>
      </c>
      <c r="G110" s="487">
        <f t="shared" si="122"/>
        <v>440.66719216229325</v>
      </c>
      <c r="H110" s="487">
        <f t="shared" si="122"/>
        <v>4186.3383255417866</v>
      </c>
      <c r="I110" s="488">
        <f t="shared" si="122"/>
        <v>0</v>
      </c>
      <c r="J110" s="488">
        <f t="shared" si="122"/>
        <v>2203.3359608114665</v>
      </c>
      <c r="K110" s="488">
        <f t="shared" si="122"/>
        <v>13660.682957031091</v>
      </c>
      <c r="L110" s="488">
        <f t="shared" si="122"/>
        <v>0</v>
      </c>
      <c r="M110" s="488">
        <f t="shared" si="122"/>
        <v>0</v>
      </c>
      <c r="N110" s="489">
        <f t="shared" si="122"/>
        <v>24824.986270462789</v>
      </c>
      <c r="O110" s="487">
        <f t="shared" si="122"/>
        <v>0</v>
      </c>
      <c r="P110" s="487">
        <f t="shared" si="122"/>
        <v>23962.651383192777</v>
      </c>
      <c r="Q110" s="487">
        <f t="shared" si="122"/>
        <v>11494.473012354118</v>
      </c>
      <c r="R110" s="487">
        <f t="shared" si="122"/>
        <v>14649.35288023206</v>
      </c>
      <c r="S110" s="487">
        <f t="shared" si="122"/>
        <v>36136.529521337878</v>
      </c>
      <c r="T110" s="488">
        <f t="shared" si="122"/>
        <v>4656.6492514803576</v>
      </c>
      <c r="U110" s="488">
        <f t="shared" si="122"/>
        <v>14268.904636386114</v>
      </c>
      <c r="V110" s="488">
        <f t="shared" si="122"/>
        <v>17713.893752631287</v>
      </c>
      <c r="W110" s="488">
        <f t="shared" si="122"/>
        <v>21290.200377768197</v>
      </c>
      <c r="X110" s="488">
        <f t="shared" si="122"/>
        <v>2607.7235808290011</v>
      </c>
      <c r="Y110" s="488">
        <f t="shared" si="122"/>
        <v>34087.603850686522</v>
      </c>
      <c r="Z110" s="490">
        <f t="shared" ref="Z110:AP110" si="123">Z93+Z101+Z108</f>
        <v>15503.427945840682</v>
      </c>
      <c r="AA110" s="488">
        <f t="shared" si="123"/>
        <v>20660.495185577907</v>
      </c>
      <c r="AB110" s="488">
        <f t="shared" si="123"/>
        <v>19910.58218213022</v>
      </c>
      <c r="AC110" s="488">
        <f t="shared" si="123"/>
        <v>1045.1749176971246</v>
      </c>
      <c r="AD110" s="488">
        <f t="shared" si="123"/>
        <v>0</v>
      </c>
      <c r="AE110" s="488">
        <f t="shared" si="123"/>
        <v>15520.8475278023</v>
      </c>
      <c r="AF110" s="488">
        <f t="shared" si="123"/>
        <v>29439.964494233758</v>
      </c>
      <c r="AG110" s="488">
        <f t="shared" si="123"/>
        <v>7316.2244238798721</v>
      </c>
      <c r="AH110" s="488">
        <f t="shared" si="123"/>
        <v>0</v>
      </c>
      <c r="AI110" s="488">
        <f t="shared" si="123"/>
        <v>1045.1749176971246</v>
      </c>
      <c r="AJ110" s="489">
        <f t="shared" si="123"/>
        <v>6271.0495061827478</v>
      </c>
      <c r="AK110" s="490">
        <f t="shared" si="123"/>
        <v>0</v>
      </c>
      <c r="AL110" s="490">
        <f t="shared" si="123"/>
        <v>0</v>
      </c>
      <c r="AM110" s="490">
        <f t="shared" si="123"/>
        <v>0</v>
      </c>
      <c r="AN110" s="490">
        <f t="shared" si="123"/>
        <v>16296.598085149724</v>
      </c>
      <c r="AO110" s="490">
        <f t="shared" si="123"/>
        <v>0</v>
      </c>
      <c r="AP110" s="490">
        <f t="shared" si="123"/>
        <v>11058.405843494455</v>
      </c>
      <c r="AQ110" s="488">
        <f t="shared" si="122"/>
        <v>0</v>
      </c>
      <c r="AR110" s="489">
        <f>AR93+AR101+AR108</f>
        <v>370251.9379825936</v>
      </c>
      <c r="AS110" s="478"/>
      <c r="AT110" s="487">
        <f t="shared" ref="AT110:AX110" si="124">AT93+AT101+AT108</f>
        <v>92562.984495648401</v>
      </c>
      <c r="AU110" s="488">
        <f t="shared" si="124"/>
        <v>92562.984495648401</v>
      </c>
      <c r="AV110" s="488">
        <f t="shared" si="124"/>
        <v>92562.984495648401</v>
      </c>
      <c r="AW110" s="488">
        <f t="shared" si="124"/>
        <v>92562.984495648401</v>
      </c>
      <c r="AX110" s="513">
        <f t="shared" si="124"/>
        <v>370251.9379825936</v>
      </c>
      <c r="AY110" s="520"/>
      <c r="AZ110" s="474">
        <f>SUM(E110:N110)</f>
        <v>45316.010706009423</v>
      </c>
      <c r="BA110" s="475">
        <f>SUM(O110:Y110)</f>
        <v>180867.98224689832</v>
      </c>
      <c r="BB110" s="475">
        <f>SUM(Z110:AJ110)</f>
        <v>116712.94110104175</v>
      </c>
      <c r="BC110" s="475">
        <f>SUM(AK110:AQ110)</f>
        <v>27355.003928644179</v>
      </c>
      <c r="BD110" s="476">
        <f>SUM(AZ110:BC110)</f>
        <v>370251.93798259366</v>
      </c>
      <c r="BE110" s="175"/>
      <c r="BF110" s="596">
        <f>SUM(E110:N110)</f>
        <v>45316.010706009423</v>
      </c>
      <c r="BG110" s="586">
        <f>SUM(Z110:AJ110)</f>
        <v>116712.94110104175</v>
      </c>
      <c r="BH110" s="586"/>
      <c r="BI110" s="586"/>
      <c r="BJ110" s="586">
        <f>SUM(O110:Y110)</f>
        <v>180867.98224689832</v>
      </c>
      <c r="BK110" s="597">
        <f t="shared" ref="BK110" si="125">SUM(BF110:BJ110)</f>
        <v>342896.93405394949</v>
      </c>
    </row>
    <row r="111" spans="1:65" x14ac:dyDescent="0.25">
      <c r="A111" s="183"/>
      <c r="B111" s="184"/>
      <c r="C111" s="184"/>
      <c r="D111" s="185"/>
      <c r="E111" s="186"/>
      <c r="F111" s="187"/>
      <c r="G111" s="187"/>
      <c r="H111" s="187"/>
      <c r="I111" s="187"/>
      <c r="J111" s="187"/>
      <c r="K111" s="187"/>
      <c r="L111" s="187"/>
      <c r="M111" s="187"/>
      <c r="N111" s="188"/>
      <c r="O111" s="186"/>
      <c r="P111" s="187"/>
      <c r="Q111" s="187"/>
      <c r="R111" s="187"/>
      <c r="S111" s="187"/>
      <c r="T111" s="187"/>
      <c r="U111" s="187"/>
      <c r="V111" s="187"/>
      <c r="W111" s="187"/>
      <c r="X111" s="194"/>
      <c r="Y111" s="187"/>
      <c r="Z111" s="187"/>
      <c r="AA111" s="187"/>
      <c r="AB111" s="187"/>
      <c r="AC111" s="187"/>
      <c r="AD111" s="187"/>
      <c r="AE111" s="187"/>
      <c r="AF111" s="187"/>
      <c r="AG111" s="187"/>
      <c r="AH111" s="187"/>
      <c r="AI111" s="187"/>
      <c r="AJ111" s="188"/>
      <c r="AK111" s="187"/>
      <c r="AL111" s="187"/>
      <c r="AM111" s="187"/>
      <c r="AN111" s="187"/>
      <c r="AO111" s="187"/>
      <c r="AP111" s="187"/>
      <c r="AQ111" s="187"/>
      <c r="AR111" s="188"/>
      <c r="AS111" s="189"/>
      <c r="AT111" s="392"/>
      <c r="AU111" s="248"/>
      <c r="AV111" s="248"/>
      <c r="AW111" s="248"/>
      <c r="AX111" s="509"/>
      <c r="AY111" s="199"/>
      <c r="AZ111" s="453"/>
      <c r="BA111" s="446"/>
      <c r="BB111" s="446"/>
      <c r="BC111" s="446"/>
      <c r="BD111" s="459"/>
      <c r="BE111" s="175"/>
      <c r="BF111" s="174"/>
      <c r="BG111" s="168"/>
      <c r="BH111" s="383"/>
      <c r="BI111" s="383"/>
      <c r="BJ111" s="383"/>
      <c r="BK111" s="593"/>
    </row>
    <row r="112" spans="1:65" x14ac:dyDescent="0.25">
      <c r="A112" s="249">
        <v>50</v>
      </c>
      <c r="B112" s="258" t="s">
        <v>155</v>
      </c>
      <c r="C112" s="258"/>
      <c r="D112" s="259"/>
      <c r="E112" s="260"/>
      <c r="F112" s="263"/>
      <c r="G112" s="263"/>
      <c r="H112" s="263"/>
      <c r="I112" s="261"/>
      <c r="J112" s="261"/>
      <c r="K112" s="261"/>
      <c r="L112" s="685"/>
      <c r="M112" s="685"/>
      <c r="N112" s="262"/>
      <c r="O112" s="260"/>
      <c r="P112" s="263"/>
      <c r="Q112" s="263"/>
      <c r="R112" s="263"/>
      <c r="S112" s="263"/>
      <c r="T112" s="261"/>
      <c r="U112" s="261"/>
      <c r="V112" s="261"/>
      <c r="W112" s="261"/>
      <c r="X112" s="261"/>
      <c r="Y112" s="261"/>
      <c r="Z112" s="263"/>
      <c r="AA112" s="261"/>
      <c r="AB112" s="261"/>
      <c r="AC112" s="261"/>
      <c r="AD112" s="261"/>
      <c r="AE112" s="261"/>
      <c r="AF112" s="261"/>
      <c r="AG112" s="261"/>
      <c r="AH112" s="261"/>
      <c r="AI112" s="261"/>
      <c r="AJ112" s="262"/>
      <c r="AK112" s="263"/>
      <c r="AL112" s="263"/>
      <c r="AM112" s="263"/>
      <c r="AN112" s="263"/>
      <c r="AO112" s="263"/>
      <c r="AP112" s="263"/>
      <c r="AQ112" s="261"/>
      <c r="AR112" s="262"/>
      <c r="AS112" s="312"/>
      <c r="AT112" s="277"/>
      <c r="AU112" s="256"/>
      <c r="AV112" s="256"/>
      <c r="AW112" s="256"/>
      <c r="AX112" s="510"/>
      <c r="AY112" s="199"/>
      <c r="AZ112" s="453"/>
      <c r="BA112" s="446"/>
      <c r="BB112" s="446"/>
      <c r="BC112" s="446"/>
      <c r="BD112" s="459"/>
      <c r="BE112" s="175"/>
      <c r="BF112" s="174"/>
      <c r="BG112" s="168"/>
      <c r="BH112" s="383"/>
      <c r="BI112" s="383"/>
      <c r="BJ112" s="383"/>
      <c r="BK112" s="593"/>
    </row>
    <row r="113" spans="1:63" x14ac:dyDescent="0.25">
      <c r="A113" s="249"/>
      <c r="B113" s="298">
        <v>5100</v>
      </c>
      <c r="C113" s="299" t="s">
        <v>156</v>
      </c>
      <c r="D113" s="300"/>
      <c r="E113" s="301"/>
      <c r="F113" s="304"/>
      <c r="G113" s="304"/>
      <c r="H113" s="304"/>
      <c r="I113" s="302"/>
      <c r="J113" s="302"/>
      <c r="K113" s="302"/>
      <c r="L113" s="692"/>
      <c r="M113" s="692"/>
      <c r="N113" s="303"/>
      <c r="O113" s="301"/>
      <c r="P113" s="304"/>
      <c r="Q113" s="304"/>
      <c r="R113" s="304"/>
      <c r="S113" s="304"/>
      <c r="T113" s="302"/>
      <c r="U113" s="302"/>
      <c r="V113" s="302"/>
      <c r="W113" s="302"/>
      <c r="X113" s="302"/>
      <c r="Y113" s="302"/>
      <c r="Z113" s="304"/>
      <c r="AA113" s="302"/>
      <c r="AB113" s="302"/>
      <c r="AC113" s="302"/>
      <c r="AD113" s="302"/>
      <c r="AE113" s="302"/>
      <c r="AF113" s="302"/>
      <c r="AG113" s="302"/>
      <c r="AH113" s="302"/>
      <c r="AI113" s="302"/>
      <c r="AJ113" s="303"/>
      <c r="AK113" s="304"/>
      <c r="AL113" s="304"/>
      <c r="AM113" s="304"/>
      <c r="AN113" s="304"/>
      <c r="AO113" s="304"/>
      <c r="AP113" s="304"/>
      <c r="AQ113" s="302"/>
      <c r="AR113" s="303"/>
      <c r="AS113" s="312"/>
      <c r="AT113" s="277"/>
      <c r="AU113" s="256"/>
      <c r="AV113" s="256"/>
      <c r="AW113" s="256"/>
      <c r="AX113" s="510"/>
      <c r="AY113" s="199"/>
      <c r="AZ113" s="453"/>
      <c r="BA113" s="446"/>
      <c r="BB113" s="446"/>
      <c r="BC113" s="446"/>
      <c r="BD113" s="459"/>
      <c r="BE113" s="175"/>
      <c r="BF113" s="174"/>
      <c r="BG113" s="168"/>
      <c r="BH113" s="383"/>
      <c r="BI113" s="383"/>
      <c r="BJ113" s="383"/>
      <c r="BK113" s="593"/>
    </row>
    <row r="114" spans="1:63" ht="30" x14ac:dyDescent="0.25">
      <c r="A114" s="249"/>
      <c r="B114" s="305"/>
      <c r="C114" s="306">
        <v>5101</v>
      </c>
      <c r="D114" s="237" t="s">
        <v>157</v>
      </c>
      <c r="E114" s="238">
        <f>0.1*SUM(E93,E101)</f>
        <v>0</v>
      </c>
      <c r="F114" s="238">
        <f t="shared" ref="F114:AQ114" si="126">0.1*SUM(F93,F101)</f>
        <v>0</v>
      </c>
      <c r="G114" s="238">
        <f t="shared" si="126"/>
        <v>44.06671921622933</v>
      </c>
      <c r="H114" s="238">
        <f t="shared" si="126"/>
        <v>308.46703451360531</v>
      </c>
      <c r="I114" s="238">
        <f t="shared" si="126"/>
        <v>0</v>
      </c>
      <c r="J114" s="238">
        <f t="shared" si="126"/>
        <v>220.33359608114665</v>
      </c>
      <c r="K114" s="238">
        <f t="shared" si="126"/>
        <v>1366.0682957031092</v>
      </c>
      <c r="L114" s="238">
        <f t="shared" si="126"/>
        <v>0</v>
      </c>
      <c r="M114" s="238">
        <f t="shared" si="126"/>
        <v>0</v>
      </c>
      <c r="N114" s="238">
        <f t="shared" si="126"/>
        <v>2160.811576767805</v>
      </c>
      <c r="O114" s="238">
        <f t="shared" si="126"/>
        <v>0</v>
      </c>
      <c r="P114" s="238">
        <f t="shared" si="126"/>
        <v>2260.2909801760516</v>
      </c>
      <c r="Q114" s="238">
        <f t="shared" si="126"/>
        <v>1013.4731430921853</v>
      </c>
      <c r="R114" s="238">
        <f t="shared" si="126"/>
        <v>1328.9611298799796</v>
      </c>
      <c r="S114" s="238">
        <f t="shared" si="126"/>
        <v>3205.7304777041086</v>
      </c>
      <c r="T114" s="238">
        <f t="shared" si="126"/>
        <v>465.66492514803576</v>
      </c>
      <c r="U114" s="238">
        <f t="shared" si="126"/>
        <v>1426.8904636386114</v>
      </c>
      <c r="V114" s="238">
        <f t="shared" si="126"/>
        <v>1665.2177723293764</v>
      </c>
      <c r="W114" s="238">
        <f t="shared" si="126"/>
        <v>1827.2691662808925</v>
      </c>
      <c r="X114" s="238">
        <f t="shared" si="126"/>
        <v>260.7723580829001</v>
      </c>
      <c r="Y114" s="238">
        <f t="shared" si="126"/>
        <v>3000.837910638973</v>
      </c>
      <c r="Z114" s="238">
        <f t="shared" si="126"/>
        <v>1550.3427945840683</v>
      </c>
      <c r="AA114" s="238">
        <f t="shared" si="126"/>
        <v>2066.0495185577906</v>
      </c>
      <c r="AB114" s="238">
        <f t="shared" si="126"/>
        <v>1708.8609904347986</v>
      </c>
      <c r="AC114" s="238">
        <f t="shared" si="126"/>
        <v>104.51749176971246</v>
      </c>
      <c r="AD114" s="238">
        <f t="shared" si="126"/>
        <v>0</v>
      </c>
      <c r="AE114" s="238">
        <f t="shared" si="126"/>
        <v>1452.7931355990031</v>
      </c>
      <c r="AF114" s="238">
        <f t="shared" si="126"/>
        <v>2562.5076044639254</v>
      </c>
      <c r="AG114" s="238">
        <f t="shared" si="126"/>
        <v>731.62244238798723</v>
      </c>
      <c r="AH114" s="238">
        <f t="shared" si="126"/>
        <v>0</v>
      </c>
      <c r="AI114" s="238">
        <f t="shared" si="126"/>
        <v>104.51749176971246</v>
      </c>
      <c r="AJ114" s="238">
        <f t="shared" si="126"/>
        <v>627.10495061827487</v>
      </c>
      <c r="AK114" s="238">
        <f t="shared" si="126"/>
        <v>0</v>
      </c>
      <c r="AL114" s="238">
        <f t="shared" si="126"/>
        <v>0</v>
      </c>
      <c r="AM114" s="238">
        <f t="shared" si="126"/>
        <v>0</v>
      </c>
      <c r="AN114" s="238">
        <f t="shared" si="126"/>
        <v>1629.6598085149726</v>
      </c>
      <c r="AO114" s="238">
        <f t="shared" si="126"/>
        <v>0</v>
      </c>
      <c r="AP114" s="238">
        <f t="shared" si="126"/>
        <v>814.82990425748619</v>
      </c>
      <c r="AQ114" s="238">
        <f t="shared" si="126"/>
        <v>0</v>
      </c>
      <c r="AR114" s="281">
        <f>SUM(E114:AQ114)</f>
        <v>33907.661682210739</v>
      </c>
      <c r="AS114" s="398"/>
      <c r="AT114" s="390">
        <f>$AR114/4</f>
        <v>8476.9154205526847</v>
      </c>
      <c r="AU114" s="390">
        <f t="shared" ref="AU114:AW114" si="127">$AR114/4</f>
        <v>8476.9154205526847</v>
      </c>
      <c r="AV114" s="390">
        <f t="shared" si="127"/>
        <v>8476.9154205526847</v>
      </c>
      <c r="AW114" s="390">
        <f t="shared" si="127"/>
        <v>8476.9154205526847</v>
      </c>
      <c r="AX114" s="508">
        <f t="shared" ref="AX114:AX116" si="128">SUM(AT114:AW114)</f>
        <v>33907.661682210739</v>
      </c>
      <c r="AY114" s="199"/>
      <c r="AZ114" s="453">
        <f>SUM(E114:N114)</f>
        <v>4099.747222281896</v>
      </c>
      <c r="BA114" s="446">
        <f>SUM(O114:Y114)</f>
        <v>16455.108326971116</v>
      </c>
      <c r="BB114" s="446">
        <f>SUM(Z114:AJ114)</f>
        <v>10908.316420185272</v>
      </c>
      <c r="BC114" s="446">
        <f>SUM(AK114:AQ114)</f>
        <v>2444.4897127724589</v>
      </c>
      <c r="BD114" s="459">
        <f t="shared" ref="BD114:BD116" si="129">SUM(AZ114:BC114)</f>
        <v>33907.661682210746</v>
      </c>
      <c r="BE114" s="175"/>
      <c r="BF114" s="450">
        <f>SUM(E114:N114)</f>
        <v>4099.747222281896</v>
      </c>
      <c r="BG114" s="444">
        <f>SUM(Z114:AJ114)</f>
        <v>10908.316420185272</v>
      </c>
      <c r="BH114" s="444"/>
      <c r="BI114" s="444"/>
      <c r="BJ114" s="444">
        <f>SUM(O114:Y114)</f>
        <v>16455.108326971116</v>
      </c>
      <c r="BK114" s="595">
        <f t="shared" ref="BK114:BK116" si="130">SUM(BF114:BJ114)</f>
        <v>31463.171969438285</v>
      </c>
    </row>
    <row r="115" spans="1:63" ht="45" x14ac:dyDescent="0.25">
      <c r="A115" s="249"/>
      <c r="B115" s="305"/>
      <c r="C115" s="306">
        <v>5102</v>
      </c>
      <c r="D115" s="237" t="s">
        <v>158</v>
      </c>
      <c r="E115" s="238">
        <f>0.1*E106</f>
        <v>0</v>
      </c>
      <c r="F115" s="238">
        <f t="shared" ref="F115:AQ115" si="131">0.1*F106</f>
        <v>0</v>
      </c>
      <c r="G115" s="238">
        <f t="shared" si="131"/>
        <v>0</v>
      </c>
      <c r="H115" s="238">
        <f t="shared" si="131"/>
        <v>110.16679804057333</v>
      </c>
      <c r="I115" s="238">
        <f t="shared" si="131"/>
        <v>0</v>
      </c>
      <c r="J115" s="238">
        <f t="shared" si="131"/>
        <v>0</v>
      </c>
      <c r="K115" s="238">
        <f t="shared" si="131"/>
        <v>0</v>
      </c>
      <c r="L115" s="238">
        <f t="shared" si="131"/>
        <v>0</v>
      </c>
      <c r="M115" s="238">
        <f t="shared" si="131"/>
        <v>0</v>
      </c>
      <c r="N115" s="238">
        <f t="shared" si="131"/>
        <v>101.35345419732745</v>
      </c>
      <c r="O115" s="238">
        <f t="shared" si="131"/>
        <v>0</v>
      </c>
      <c r="P115" s="238">
        <f t="shared" si="131"/>
        <v>42.841173113619298</v>
      </c>
      <c r="Q115" s="238">
        <f t="shared" si="131"/>
        <v>42.841173113619298</v>
      </c>
      <c r="R115" s="238">
        <f t="shared" si="131"/>
        <v>42.841173113619298</v>
      </c>
      <c r="S115" s="238">
        <f t="shared" si="131"/>
        <v>128.52351934085789</v>
      </c>
      <c r="T115" s="238">
        <f t="shared" si="131"/>
        <v>0</v>
      </c>
      <c r="U115" s="238">
        <f t="shared" si="131"/>
        <v>0</v>
      </c>
      <c r="V115" s="238">
        <f t="shared" si="131"/>
        <v>78.231707424870024</v>
      </c>
      <c r="W115" s="238">
        <f t="shared" si="131"/>
        <v>50.291811915987871</v>
      </c>
      <c r="X115" s="238">
        <f t="shared" si="131"/>
        <v>0</v>
      </c>
      <c r="Y115" s="238">
        <f t="shared" si="131"/>
        <v>128.52351934085789</v>
      </c>
      <c r="Z115" s="238">
        <f t="shared" si="131"/>
        <v>0</v>
      </c>
      <c r="AA115" s="238">
        <f t="shared" si="131"/>
        <v>0</v>
      </c>
      <c r="AB115" s="238">
        <f t="shared" si="131"/>
        <v>47.032871296370608</v>
      </c>
      <c r="AC115" s="238">
        <f t="shared" si="131"/>
        <v>0</v>
      </c>
      <c r="AD115" s="238">
        <f t="shared" si="131"/>
        <v>0</v>
      </c>
      <c r="AE115" s="238">
        <f t="shared" si="131"/>
        <v>73.162244238798721</v>
      </c>
      <c r="AF115" s="238">
        <f t="shared" si="131"/>
        <v>120.19511553516932</v>
      </c>
      <c r="AG115" s="238">
        <f t="shared" si="131"/>
        <v>0</v>
      </c>
      <c r="AH115" s="238">
        <f t="shared" si="131"/>
        <v>0</v>
      </c>
      <c r="AI115" s="238">
        <f t="shared" si="131"/>
        <v>0</v>
      </c>
      <c r="AJ115" s="238">
        <f t="shared" si="131"/>
        <v>0</v>
      </c>
      <c r="AK115" s="238">
        <f t="shared" si="131"/>
        <v>0</v>
      </c>
      <c r="AL115" s="238">
        <f t="shared" si="131"/>
        <v>0</v>
      </c>
      <c r="AM115" s="238">
        <f t="shared" si="131"/>
        <v>0</v>
      </c>
      <c r="AN115" s="238">
        <f t="shared" si="131"/>
        <v>0</v>
      </c>
      <c r="AO115" s="238">
        <f t="shared" si="131"/>
        <v>0</v>
      </c>
      <c r="AP115" s="238">
        <f t="shared" si="131"/>
        <v>291.01068009195933</v>
      </c>
      <c r="AQ115" s="238">
        <f t="shared" si="131"/>
        <v>0</v>
      </c>
      <c r="AR115" s="281">
        <f>SUM(E115:AQ115)</f>
        <v>1257.0152407636301</v>
      </c>
      <c r="AS115" s="398"/>
      <c r="AT115" s="390">
        <f t="shared" ref="AT115:AW116" si="132">$AR115/4</f>
        <v>314.25381019090753</v>
      </c>
      <c r="AU115" s="390">
        <f t="shared" si="132"/>
        <v>314.25381019090753</v>
      </c>
      <c r="AV115" s="390">
        <f t="shared" si="132"/>
        <v>314.25381019090753</v>
      </c>
      <c r="AW115" s="390">
        <f t="shared" si="132"/>
        <v>314.25381019090753</v>
      </c>
      <c r="AX115" s="508">
        <f t="shared" si="128"/>
        <v>1257.0152407636301</v>
      </c>
      <c r="AY115" s="199"/>
      <c r="AZ115" s="453">
        <f>SUM(E115:N115)</f>
        <v>211.52025223790076</v>
      </c>
      <c r="BA115" s="446">
        <f>SUM(O115:Y115)</f>
        <v>514.09407736343155</v>
      </c>
      <c r="BB115" s="446">
        <f>SUM(Z115:AJ115)</f>
        <v>240.39023107033864</v>
      </c>
      <c r="BC115" s="446">
        <f>SUM(AK115:AQ115)</f>
        <v>291.01068009195933</v>
      </c>
      <c r="BD115" s="459">
        <f t="shared" si="129"/>
        <v>1257.0152407636303</v>
      </c>
      <c r="BE115" s="175"/>
      <c r="BF115" s="450">
        <f>SUM(E115:N115)</f>
        <v>211.52025223790076</v>
      </c>
      <c r="BG115" s="444">
        <f>SUM(Z115:AJ115)</f>
        <v>240.39023107033864</v>
      </c>
      <c r="BH115" s="444"/>
      <c r="BI115" s="444"/>
      <c r="BJ115" s="444">
        <f>SUM(O115:Y115)</f>
        <v>514.09407736343155</v>
      </c>
      <c r="BK115" s="595">
        <f t="shared" si="130"/>
        <v>966.00456067167102</v>
      </c>
    </row>
    <row r="116" spans="1:63" ht="30" x14ac:dyDescent="0.25">
      <c r="A116" s="249"/>
      <c r="B116" s="305"/>
      <c r="C116" s="306">
        <v>5103</v>
      </c>
      <c r="D116" s="237" t="s">
        <v>159</v>
      </c>
      <c r="E116" s="238">
        <f>0.1*E40</f>
        <v>0</v>
      </c>
      <c r="F116" s="238">
        <f t="shared" ref="F116:AQ116" si="133">0.1*F40</f>
        <v>99.150118236515993</v>
      </c>
      <c r="G116" s="238">
        <f t="shared" si="133"/>
        <v>121.18347784463066</v>
      </c>
      <c r="H116" s="238">
        <f t="shared" si="133"/>
        <v>154.23351725680266</v>
      </c>
      <c r="I116" s="238">
        <f t="shared" si="133"/>
        <v>0</v>
      </c>
      <c r="J116" s="238">
        <f t="shared" si="133"/>
        <v>22.033359608114665</v>
      </c>
      <c r="K116" s="238">
        <f t="shared" si="133"/>
        <v>154.23351725680266</v>
      </c>
      <c r="L116" s="238">
        <f t="shared" si="133"/>
        <v>110.16679804057333</v>
      </c>
      <c r="M116" s="238">
        <f t="shared" si="133"/>
        <v>77.116758628401328</v>
      </c>
      <c r="N116" s="238">
        <f t="shared" si="133"/>
        <v>2018.2557401033032</v>
      </c>
      <c r="O116" s="238">
        <f t="shared" si="133"/>
        <v>27.939895508882156</v>
      </c>
      <c r="P116" s="238">
        <f t="shared" si="133"/>
        <v>1113.870500954102</v>
      </c>
      <c r="Q116" s="238">
        <f t="shared" si="133"/>
        <v>834.4715458652804</v>
      </c>
      <c r="R116" s="238">
        <f t="shared" si="133"/>
        <v>983.48432191265169</v>
      </c>
      <c r="S116" s="238">
        <f t="shared" si="133"/>
        <v>2610.5175703798891</v>
      </c>
      <c r="T116" s="238">
        <f t="shared" si="133"/>
        <v>93.132985029607184</v>
      </c>
      <c r="U116" s="238">
        <f t="shared" si="133"/>
        <v>933.19250999666383</v>
      </c>
      <c r="V116" s="238">
        <f t="shared" si="133"/>
        <v>572.7678579320841</v>
      </c>
      <c r="W116" s="238">
        <f t="shared" si="133"/>
        <v>1578.6040962518416</v>
      </c>
      <c r="X116" s="238">
        <f t="shared" si="133"/>
        <v>77.300377574573957</v>
      </c>
      <c r="Y116" s="238">
        <f t="shared" si="133"/>
        <v>2762.3243359781491</v>
      </c>
      <c r="Z116" s="238">
        <f t="shared" si="133"/>
        <v>163.74407043921619</v>
      </c>
      <c r="AA116" s="238">
        <f t="shared" si="133"/>
        <v>1050.4007922856104</v>
      </c>
      <c r="AB116" s="238">
        <f t="shared" si="133"/>
        <v>1476.3095712471886</v>
      </c>
      <c r="AC116" s="238">
        <f t="shared" si="133"/>
        <v>78.388118827284359</v>
      </c>
      <c r="AD116" s="238">
        <f t="shared" si="133"/>
        <v>190.74442247972524</v>
      </c>
      <c r="AE116" s="238">
        <f t="shared" si="133"/>
        <v>462.48990108097763</v>
      </c>
      <c r="AF116" s="238">
        <f t="shared" si="133"/>
        <v>2341.1918156415591</v>
      </c>
      <c r="AG116" s="238">
        <f t="shared" si="133"/>
        <v>216.87379542215336</v>
      </c>
      <c r="AH116" s="238">
        <f t="shared" si="133"/>
        <v>169.84092412578275</v>
      </c>
      <c r="AI116" s="238">
        <f t="shared" si="133"/>
        <v>78.388118827284359</v>
      </c>
      <c r="AJ116" s="238">
        <f t="shared" si="133"/>
        <v>117.58217824092651</v>
      </c>
      <c r="AK116" s="238">
        <f t="shared" si="133"/>
        <v>0</v>
      </c>
      <c r="AL116" s="238">
        <f t="shared" si="133"/>
        <v>0</v>
      </c>
      <c r="AM116" s="238">
        <f t="shared" si="133"/>
        <v>46.561708814713498</v>
      </c>
      <c r="AN116" s="238">
        <f t="shared" si="133"/>
        <v>327.5</v>
      </c>
      <c r="AO116" s="238">
        <f t="shared" si="133"/>
        <v>0</v>
      </c>
      <c r="AP116" s="238">
        <f t="shared" si="133"/>
        <v>1687.8619445333643</v>
      </c>
      <c r="AQ116" s="238">
        <f t="shared" si="133"/>
        <v>0</v>
      </c>
      <c r="AR116" s="281">
        <f>SUM(E116:AQ116)</f>
        <v>22751.856646324657</v>
      </c>
      <c r="AS116" s="398"/>
      <c r="AT116" s="390">
        <f t="shared" si="132"/>
        <v>5687.9641615811643</v>
      </c>
      <c r="AU116" s="390">
        <f t="shared" si="132"/>
        <v>5687.9641615811643</v>
      </c>
      <c r="AV116" s="390">
        <f t="shared" si="132"/>
        <v>5687.9641615811643</v>
      </c>
      <c r="AW116" s="390">
        <f t="shared" si="132"/>
        <v>5687.9641615811643</v>
      </c>
      <c r="AX116" s="508">
        <f t="shared" si="128"/>
        <v>22751.856646324657</v>
      </c>
      <c r="AY116" s="199"/>
      <c r="AZ116" s="453">
        <f>SUM(E116:N116)</f>
        <v>2756.3732869751448</v>
      </c>
      <c r="BA116" s="446">
        <f>SUM(O116:Y116)</f>
        <v>11587.605997383725</v>
      </c>
      <c r="BB116" s="446">
        <f>SUM(Z116:AJ116)</f>
        <v>6345.9537086177088</v>
      </c>
      <c r="BC116" s="446">
        <f>SUM(AK116:AQ116)</f>
        <v>2061.923653348078</v>
      </c>
      <c r="BD116" s="459">
        <f t="shared" si="129"/>
        <v>22751.856646324653</v>
      </c>
      <c r="BE116" s="175"/>
      <c r="BF116" s="450">
        <f>SUM(E116:N116)</f>
        <v>2756.3732869751448</v>
      </c>
      <c r="BG116" s="444">
        <f>SUM(Z116:AJ116)</f>
        <v>6345.9537086177088</v>
      </c>
      <c r="BH116" s="444"/>
      <c r="BI116" s="444"/>
      <c r="BJ116" s="444">
        <f>SUM(O116:Y116)</f>
        <v>11587.605997383725</v>
      </c>
      <c r="BK116" s="595">
        <f t="shared" si="130"/>
        <v>20689.932992976581</v>
      </c>
    </row>
    <row r="117" spans="1:63" x14ac:dyDescent="0.25">
      <c r="A117" s="249"/>
      <c r="B117" s="305"/>
      <c r="C117" s="307"/>
      <c r="D117" s="237"/>
      <c r="E117" s="238"/>
      <c r="F117" s="239"/>
      <c r="G117" s="239"/>
      <c r="H117" s="239"/>
      <c r="I117" s="274"/>
      <c r="J117" s="274"/>
      <c r="K117" s="274"/>
      <c r="L117" s="689"/>
      <c r="M117" s="689"/>
      <c r="N117" s="275"/>
      <c r="O117" s="238"/>
      <c r="P117" s="239"/>
      <c r="Q117" s="239"/>
      <c r="R117" s="239"/>
      <c r="S117" s="239"/>
      <c r="T117" s="274"/>
      <c r="U117" s="274"/>
      <c r="V117" s="274"/>
      <c r="W117" s="274"/>
      <c r="X117" s="274"/>
      <c r="Y117" s="274"/>
      <c r="Z117" s="239"/>
      <c r="AA117" s="274"/>
      <c r="AB117" s="274"/>
      <c r="AC117" s="274"/>
      <c r="AD117" s="274"/>
      <c r="AE117" s="274"/>
      <c r="AF117" s="274"/>
      <c r="AG117" s="274"/>
      <c r="AH117" s="274"/>
      <c r="AI117" s="274"/>
      <c r="AJ117" s="275"/>
      <c r="AK117" s="239"/>
      <c r="AL117" s="239"/>
      <c r="AM117" s="239"/>
      <c r="AN117" s="239"/>
      <c r="AO117" s="239"/>
      <c r="AP117" s="239"/>
      <c r="AQ117" s="274"/>
      <c r="AR117" s="275"/>
      <c r="AS117" s="384"/>
      <c r="AT117" s="277"/>
      <c r="AU117" s="256"/>
      <c r="AV117" s="256"/>
      <c r="AW117" s="256"/>
      <c r="AX117" s="510"/>
      <c r="AY117" s="199"/>
      <c r="AZ117" s="453"/>
      <c r="BA117" s="446"/>
      <c r="BB117" s="446"/>
      <c r="BC117" s="446"/>
      <c r="BD117" s="459"/>
      <c r="BE117" s="175"/>
      <c r="BF117" s="174"/>
      <c r="BG117" s="168"/>
      <c r="BH117" s="383"/>
      <c r="BI117" s="383"/>
      <c r="BJ117" s="383"/>
      <c r="BK117" s="593"/>
    </row>
    <row r="118" spans="1:63" x14ac:dyDescent="0.25">
      <c r="A118" s="249"/>
      <c r="B118" s="305"/>
      <c r="C118" s="307">
        <v>5199</v>
      </c>
      <c r="D118" s="269" t="s">
        <v>146</v>
      </c>
      <c r="E118" s="277">
        <f t="shared" ref="E118:AQ118" si="134">SUM(E114:E116)</f>
        <v>0</v>
      </c>
      <c r="F118" s="277">
        <f t="shared" si="134"/>
        <v>99.150118236515993</v>
      </c>
      <c r="G118" s="277">
        <f t="shared" si="134"/>
        <v>165.25019706085999</v>
      </c>
      <c r="H118" s="277">
        <f t="shared" si="134"/>
        <v>572.8673498109813</v>
      </c>
      <c r="I118" s="256">
        <f t="shared" si="134"/>
        <v>0</v>
      </c>
      <c r="J118" s="256">
        <f t="shared" si="134"/>
        <v>242.36695568926132</v>
      </c>
      <c r="K118" s="256">
        <f t="shared" si="134"/>
        <v>1520.3018129599118</v>
      </c>
      <c r="L118" s="256">
        <f t="shared" si="134"/>
        <v>110.16679804057333</v>
      </c>
      <c r="M118" s="256">
        <f t="shared" si="134"/>
        <v>77.116758628401328</v>
      </c>
      <c r="N118" s="278">
        <f t="shared" si="134"/>
        <v>4280.4207710684359</v>
      </c>
      <c r="O118" s="277">
        <f t="shared" si="134"/>
        <v>27.939895508882156</v>
      </c>
      <c r="P118" s="277">
        <f t="shared" si="134"/>
        <v>3417.0026542437727</v>
      </c>
      <c r="Q118" s="277">
        <f t="shared" si="134"/>
        <v>1890.7858620710849</v>
      </c>
      <c r="R118" s="277">
        <f t="shared" si="134"/>
        <v>2355.2866249062508</v>
      </c>
      <c r="S118" s="277">
        <f t="shared" si="134"/>
        <v>5944.7715674248557</v>
      </c>
      <c r="T118" s="256">
        <f t="shared" si="134"/>
        <v>558.79791017764296</v>
      </c>
      <c r="U118" s="256">
        <f t="shared" si="134"/>
        <v>2360.0829736352753</v>
      </c>
      <c r="V118" s="256">
        <f t="shared" si="134"/>
        <v>2316.2173376863307</v>
      </c>
      <c r="W118" s="256">
        <f t="shared" si="134"/>
        <v>3456.165074448722</v>
      </c>
      <c r="X118" s="256">
        <f t="shared" ref="X118:Y118" si="135">SUM(X114:X116)</f>
        <v>338.07273565747403</v>
      </c>
      <c r="Y118" s="256">
        <f t="shared" si="135"/>
        <v>5891.68576595798</v>
      </c>
      <c r="Z118" s="279">
        <f t="shared" ref="Z118:AP118" si="136">SUM(Z114:Z116)</f>
        <v>1714.0868650232844</v>
      </c>
      <c r="AA118" s="256">
        <f t="shared" si="136"/>
        <v>3116.450310843401</v>
      </c>
      <c r="AB118" s="256">
        <f t="shared" si="136"/>
        <v>3232.2034329783578</v>
      </c>
      <c r="AC118" s="256">
        <f t="shared" si="136"/>
        <v>182.90561059699684</v>
      </c>
      <c r="AD118" s="256">
        <f t="shared" si="136"/>
        <v>190.74442247972524</v>
      </c>
      <c r="AE118" s="256">
        <f t="shared" si="136"/>
        <v>1988.4452809187794</v>
      </c>
      <c r="AF118" s="256">
        <f t="shared" si="136"/>
        <v>5023.8945356406539</v>
      </c>
      <c r="AG118" s="256">
        <f t="shared" si="136"/>
        <v>948.49623781014066</v>
      </c>
      <c r="AH118" s="256">
        <f t="shared" si="136"/>
        <v>169.84092412578275</v>
      </c>
      <c r="AI118" s="256">
        <f t="shared" si="136"/>
        <v>182.90561059699684</v>
      </c>
      <c r="AJ118" s="278">
        <f t="shared" si="136"/>
        <v>744.68712885920138</v>
      </c>
      <c r="AK118" s="279">
        <f t="shared" si="136"/>
        <v>0</v>
      </c>
      <c r="AL118" s="279">
        <f t="shared" si="136"/>
        <v>0</v>
      </c>
      <c r="AM118" s="279">
        <f t="shared" si="136"/>
        <v>46.561708814713498</v>
      </c>
      <c r="AN118" s="279">
        <f t="shared" si="136"/>
        <v>1957.1598085149726</v>
      </c>
      <c r="AO118" s="279">
        <f t="shared" si="136"/>
        <v>0</v>
      </c>
      <c r="AP118" s="279">
        <f t="shared" si="136"/>
        <v>2793.7025288828099</v>
      </c>
      <c r="AQ118" s="256">
        <f t="shared" si="134"/>
        <v>0</v>
      </c>
      <c r="AR118" s="278">
        <f>SUM(AR114:AR116)</f>
        <v>57916.533569299019</v>
      </c>
      <c r="AS118" s="288"/>
      <c r="AT118" s="277">
        <f t="shared" ref="AT118:AX118" si="137">SUM(AT114:AT116)</f>
        <v>14479.133392324755</v>
      </c>
      <c r="AU118" s="256">
        <f t="shared" si="137"/>
        <v>14479.133392324755</v>
      </c>
      <c r="AV118" s="256">
        <f t="shared" si="137"/>
        <v>14479.133392324755</v>
      </c>
      <c r="AW118" s="256">
        <f t="shared" si="137"/>
        <v>14479.133392324755</v>
      </c>
      <c r="AX118" s="510">
        <f t="shared" si="137"/>
        <v>57916.533569299019</v>
      </c>
      <c r="AY118" s="199"/>
      <c r="AZ118" s="463">
        <f>SUM(E118:N118)</f>
        <v>7067.6407614949403</v>
      </c>
      <c r="BA118" s="464">
        <f>SUM(O118:Y118)</f>
        <v>28556.808401718277</v>
      </c>
      <c r="BB118" s="464">
        <f>SUM(Z118:AJ118)</f>
        <v>17494.66035987332</v>
      </c>
      <c r="BC118" s="464">
        <f>SUM(AK118:AQ118)</f>
        <v>4797.4240462124963</v>
      </c>
      <c r="BD118" s="465">
        <f>SUM(AZ118:BC118)</f>
        <v>57916.533569299034</v>
      </c>
      <c r="BE118" s="175"/>
      <c r="BF118" s="460">
        <f>SUM(E118:N118)</f>
        <v>7067.6407614949403</v>
      </c>
      <c r="BG118" s="461">
        <f>SUM(Z118:AJ118)</f>
        <v>17494.66035987332</v>
      </c>
      <c r="BH118" s="461"/>
      <c r="BI118" s="461"/>
      <c r="BJ118" s="461">
        <f>SUM(O118:Y118)</f>
        <v>28556.808401718277</v>
      </c>
      <c r="BK118" s="594">
        <f t="shared" ref="BK118" si="138">SUM(BF118:BJ118)</f>
        <v>53119.109523086539</v>
      </c>
    </row>
    <row r="119" spans="1:63" x14ac:dyDescent="0.25">
      <c r="A119" s="283"/>
      <c r="B119" s="284"/>
      <c r="C119" s="284"/>
      <c r="D119" s="308"/>
      <c r="E119" s="309"/>
      <c r="F119" s="310"/>
      <c r="G119" s="310"/>
      <c r="H119" s="310"/>
      <c r="I119" s="310"/>
      <c r="J119" s="310"/>
      <c r="K119" s="310"/>
      <c r="L119" s="310"/>
      <c r="M119" s="310"/>
      <c r="N119" s="311"/>
      <c r="O119" s="309"/>
      <c r="P119" s="310"/>
      <c r="Q119" s="310"/>
      <c r="R119" s="310"/>
      <c r="S119" s="310"/>
      <c r="T119" s="310"/>
      <c r="U119" s="310"/>
      <c r="V119" s="310"/>
      <c r="W119" s="310"/>
      <c r="X119" s="263"/>
      <c r="Y119" s="310"/>
      <c r="Z119" s="310"/>
      <c r="AA119" s="310"/>
      <c r="AB119" s="310"/>
      <c r="AC119" s="310"/>
      <c r="AD119" s="310"/>
      <c r="AE119" s="310"/>
      <c r="AF119" s="310"/>
      <c r="AG119" s="310"/>
      <c r="AH119" s="310"/>
      <c r="AI119" s="310"/>
      <c r="AJ119" s="311"/>
      <c r="AK119" s="310"/>
      <c r="AL119" s="310"/>
      <c r="AM119" s="310"/>
      <c r="AN119" s="310"/>
      <c r="AO119" s="310"/>
      <c r="AP119" s="310"/>
      <c r="AQ119" s="310"/>
      <c r="AR119" s="311"/>
      <c r="AS119" s="312"/>
      <c r="AT119" s="277"/>
      <c r="AU119" s="256"/>
      <c r="AV119" s="256"/>
      <c r="AW119" s="256"/>
      <c r="AX119" s="510"/>
      <c r="AY119" s="199"/>
      <c r="AZ119" s="453"/>
      <c r="BA119" s="446"/>
      <c r="BB119" s="446"/>
      <c r="BC119" s="446"/>
      <c r="BD119" s="459"/>
      <c r="BE119" s="175"/>
      <c r="BF119" s="174"/>
      <c r="BG119" s="168"/>
      <c r="BH119" s="383"/>
      <c r="BI119" s="383"/>
      <c r="BJ119" s="383"/>
      <c r="BK119" s="593"/>
    </row>
    <row r="120" spans="1:63" x14ac:dyDescent="0.25">
      <c r="A120" s="174"/>
      <c r="B120" s="258">
        <v>5200</v>
      </c>
      <c r="C120" s="258" t="s">
        <v>160</v>
      </c>
      <c r="D120" s="259"/>
      <c r="E120" s="260"/>
      <c r="F120" s="263"/>
      <c r="G120" s="263"/>
      <c r="H120" s="263"/>
      <c r="I120" s="261"/>
      <c r="J120" s="261"/>
      <c r="K120" s="261"/>
      <c r="L120" s="685"/>
      <c r="M120" s="685"/>
      <c r="N120" s="262"/>
      <c r="O120" s="260"/>
      <c r="P120" s="263"/>
      <c r="Q120" s="263"/>
      <c r="R120" s="263"/>
      <c r="S120" s="263"/>
      <c r="T120" s="261"/>
      <c r="U120" s="261"/>
      <c r="V120" s="261"/>
      <c r="W120" s="261"/>
      <c r="X120" s="261"/>
      <c r="Y120" s="261"/>
      <c r="Z120" s="263"/>
      <c r="AA120" s="261"/>
      <c r="AB120" s="261"/>
      <c r="AC120" s="261"/>
      <c r="AD120" s="261"/>
      <c r="AE120" s="261"/>
      <c r="AF120" s="261"/>
      <c r="AG120" s="261"/>
      <c r="AH120" s="261"/>
      <c r="AI120" s="261"/>
      <c r="AJ120" s="262"/>
      <c r="AK120" s="263"/>
      <c r="AL120" s="263"/>
      <c r="AM120" s="263"/>
      <c r="AN120" s="263"/>
      <c r="AO120" s="263"/>
      <c r="AP120" s="263"/>
      <c r="AQ120" s="261"/>
      <c r="AR120" s="262"/>
      <c r="AS120" s="312"/>
      <c r="AT120" s="392"/>
      <c r="AU120" s="248"/>
      <c r="AV120" s="248"/>
      <c r="AW120" s="248"/>
      <c r="AX120" s="509"/>
      <c r="AY120" s="199"/>
      <c r="AZ120" s="453"/>
      <c r="BA120" s="446"/>
      <c r="BB120" s="446"/>
      <c r="BC120" s="446"/>
      <c r="BD120" s="459"/>
      <c r="BE120" s="175"/>
      <c r="BF120" s="174"/>
      <c r="BG120" s="168"/>
      <c r="BH120" s="383"/>
      <c r="BI120" s="383"/>
      <c r="BJ120" s="383"/>
      <c r="BK120" s="593"/>
    </row>
    <row r="121" spans="1:63" x14ac:dyDescent="0.25">
      <c r="A121" s="174"/>
      <c r="B121" s="258"/>
      <c r="C121" s="212">
        <v>5201</v>
      </c>
      <c r="D121" s="237" t="s">
        <v>161</v>
      </c>
      <c r="E121" s="238">
        <v>0</v>
      </c>
      <c r="F121" s="239">
        <v>0</v>
      </c>
      <c r="G121" s="239">
        <v>0</v>
      </c>
      <c r="H121" s="239">
        <v>0</v>
      </c>
      <c r="I121" s="274">
        <v>0</v>
      </c>
      <c r="J121" s="274">
        <v>0</v>
      </c>
      <c r="K121" s="274">
        <v>0</v>
      </c>
      <c r="L121" s="689">
        <v>0</v>
      </c>
      <c r="M121" s="689">
        <v>0</v>
      </c>
      <c r="N121" s="275">
        <v>0</v>
      </c>
      <c r="O121" s="238">
        <v>0</v>
      </c>
      <c r="P121" s="239">
        <v>0</v>
      </c>
      <c r="Q121" s="239">
        <v>0</v>
      </c>
      <c r="R121" s="239">
        <v>0</v>
      </c>
      <c r="S121" s="239">
        <v>0</v>
      </c>
      <c r="T121" s="274">
        <v>0</v>
      </c>
      <c r="U121" s="274">
        <v>0</v>
      </c>
      <c r="V121" s="274">
        <v>0</v>
      </c>
      <c r="W121" s="274">
        <v>0</v>
      </c>
      <c r="X121" s="274">
        <v>0</v>
      </c>
      <c r="Y121" s="274">
        <v>0</v>
      </c>
      <c r="Z121" s="239">
        <v>0</v>
      </c>
      <c r="AA121" s="274">
        <v>0</v>
      </c>
      <c r="AB121" s="274">
        <v>0</v>
      </c>
      <c r="AC121" s="274">
        <v>0</v>
      </c>
      <c r="AD121" s="274">
        <v>0</v>
      </c>
      <c r="AE121" s="274">
        <v>0</v>
      </c>
      <c r="AF121" s="274">
        <v>0</v>
      </c>
      <c r="AG121" s="274">
        <v>0</v>
      </c>
      <c r="AH121" s="274">
        <v>0</v>
      </c>
      <c r="AI121" s="274">
        <v>0</v>
      </c>
      <c r="AJ121" s="275">
        <v>0</v>
      </c>
      <c r="AK121" s="239">
        <v>0</v>
      </c>
      <c r="AL121" s="239">
        <v>0</v>
      </c>
      <c r="AM121" s="239">
        <v>0</v>
      </c>
      <c r="AN121" s="239">
        <v>0</v>
      </c>
      <c r="AO121" s="239">
        <v>0</v>
      </c>
      <c r="AP121" s="239">
        <v>0</v>
      </c>
      <c r="AQ121" s="274">
        <v>0</v>
      </c>
      <c r="AR121" s="281">
        <f t="shared" ref="AR121:AR126" si="139">SUM(E121:AQ121)</f>
        <v>0</v>
      </c>
      <c r="AS121" s="384"/>
      <c r="AT121" s="390">
        <f>$AR121/4</f>
        <v>0</v>
      </c>
      <c r="AU121" s="390">
        <f t="shared" ref="AU121:AW121" si="140">$AR121/4</f>
        <v>0</v>
      </c>
      <c r="AV121" s="390">
        <f t="shared" si="140"/>
        <v>0</v>
      </c>
      <c r="AW121" s="390">
        <f t="shared" si="140"/>
        <v>0</v>
      </c>
      <c r="AX121" s="508">
        <f t="shared" ref="AX121:AX126" si="141">SUM(AT121:AW121)</f>
        <v>0</v>
      </c>
      <c r="AY121" s="199"/>
      <c r="AZ121" s="453">
        <f t="shared" ref="AZ121:AZ126" si="142">SUM(E121:N121)</f>
        <v>0</v>
      </c>
      <c r="BA121" s="446">
        <f t="shared" ref="BA121:BA126" si="143">SUM(O121:Y121)</f>
        <v>0</v>
      </c>
      <c r="BB121" s="446">
        <f t="shared" ref="BB121:BB126" si="144">SUM(Z121:AJ121)</f>
        <v>0</v>
      </c>
      <c r="BC121" s="446">
        <f t="shared" ref="BC121:BC126" si="145">SUM(AK121:AQ121)</f>
        <v>0</v>
      </c>
      <c r="BD121" s="459">
        <f t="shared" ref="BD121:BD126" si="146">SUM(AZ121:BC121)</f>
        <v>0</v>
      </c>
      <c r="BE121" s="175"/>
      <c r="BF121" s="450">
        <f t="shared" ref="BF121:BF126" si="147">SUM(E121:N121)</f>
        <v>0</v>
      </c>
      <c r="BG121" s="444">
        <f t="shared" ref="BG121:BG126" si="148">SUM(Z121:AJ121)</f>
        <v>0</v>
      </c>
      <c r="BH121" s="444"/>
      <c r="BI121" s="444"/>
      <c r="BJ121" s="444">
        <f t="shared" ref="BJ121:BJ126" si="149">SUM(O121:Y121)</f>
        <v>0</v>
      </c>
      <c r="BK121" s="595">
        <f t="shared" ref="BK121:BK126" si="150">SUM(BF121:BJ121)</f>
        <v>0</v>
      </c>
    </row>
    <row r="122" spans="1:63" ht="30" x14ac:dyDescent="0.25">
      <c r="A122" s="174"/>
      <c r="B122" s="258"/>
      <c r="C122" s="212">
        <v>5202</v>
      </c>
      <c r="D122" s="237" t="s">
        <v>162</v>
      </c>
      <c r="E122" s="238">
        <v>0</v>
      </c>
      <c r="F122" s="239">
        <v>0</v>
      </c>
      <c r="G122" s="239">
        <v>0</v>
      </c>
      <c r="H122" s="239">
        <v>661.00078824343996</v>
      </c>
      <c r="I122" s="274">
        <v>0</v>
      </c>
      <c r="J122" s="274">
        <v>1983.0023647303196</v>
      </c>
      <c r="K122" s="274">
        <v>0</v>
      </c>
      <c r="L122" s="689">
        <v>0</v>
      </c>
      <c r="M122" s="689">
        <v>0</v>
      </c>
      <c r="N122" s="275">
        <v>2423.6695568926129</v>
      </c>
      <c r="O122" s="238">
        <v>2793.989550888215</v>
      </c>
      <c r="P122" s="239">
        <v>6333.0429820132877</v>
      </c>
      <c r="Q122" s="239">
        <v>1024.4628353256787</v>
      </c>
      <c r="R122" s="239">
        <v>2793.989550888215</v>
      </c>
      <c r="S122" s="239">
        <v>4842.9152215395725</v>
      </c>
      <c r="T122" s="274">
        <v>1769.5267155625361</v>
      </c>
      <c r="U122" s="274">
        <v>5587.9791017764301</v>
      </c>
      <c r="V122" s="274">
        <v>279.39895508882154</v>
      </c>
      <c r="W122" s="274">
        <v>2514.5905957993937</v>
      </c>
      <c r="X122" s="274">
        <v>0</v>
      </c>
      <c r="Y122" s="274">
        <v>3073.3885059770364</v>
      </c>
      <c r="Z122" s="239">
        <v>4964.5808590613415</v>
      </c>
      <c r="AA122" s="274">
        <v>5225.8745884856226</v>
      </c>
      <c r="AB122" s="274">
        <v>2351.6435648185302</v>
      </c>
      <c r="AC122" s="239">
        <v>0</v>
      </c>
      <c r="AD122" s="274">
        <v>0</v>
      </c>
      <c r="AE122" s="274">
        <v>261.29372942428114</v>
      </c>
      <c r="AF122" s="274">
        <v>2874.2310236670924</v>
      </c>
      <c r="AG122" s="274">
        <v>0</v>
      </c>
      <c r="AH122" s="274">
        <v>0</v>
      </c>
      <c r="AI122" s="274">
        <v>0</v>
      </c>
      <c r="AJ122" s="275">
        <v>0</v>
      </c>
      <c r="AK122" s="239">
        <v>0</v>
      </c>
      <c r="AL122" s="239">
        <v>0</v>
      </c>
      <c r="AM122" s="239">
        <v>0</v>
      </c>
      <c r="AN122" s="239">
        <v>0</v>
      </c>
      <c r="AO122" s="239">
        <v>0</v>
      </c>
      <c r="AP122" s="239">
        <v>1746.0640805517562</v>
      </c>
      <c r="AQ122" s="274">
        <v>0</v>
      </c>
      <c r="AR122" s="281">
        <f t="shared" si="139"/>
        <v>53504.644570734185</v>
      </c>
      <c r="AS122" s="384"/>
      <c r="AT122" s="390">
        <f t="shared" ref="AT122:AW126" si="151">$AR122/4</f>
        <v>13376.161142683546</v>
      </c>
      <c r="AU122" s="390">
        <f t="shared" si="151"/>
        <v>13376.161142683546</v>
      </c>
      <c r="AV122" s="390">
        <f t="shared" si="151"/>
        <v>13376.161142683546</v>
      </c>
      <c r="AW122" s="390">
        <f t="shared" si="151"/>
        <v>13376.161142683546</v>
      </c>
      <c r="AX122" s="508">
        <f t="shared" si="141"/>
        <v>53504.644570734185</v>
      </c>
      <c r="AY122" s="199"/>
      <c r="AZ122" s="453">
        <f t="shared" si="142"/>
        <v>5067.6727098663723</v>
      </c>
      <c r="BA122" s="446">
        <f t="shared" si="143"/>
        <v>31013.284014859186</v>
      </c>
      <c r="BB122" s="446">
        <f t="shared" si="144"/>
        <v>15677.623765456869</v>
      </c>
      <c r="BC122" s="446">
        <f t="shared" si="145"/>
        <v>1746.0640805517562</v>
      </c>
      <c r="BD122" s="459">
        <f t="shared" si="146"/>
        <v>53504.644570734185</v>
      </c>
      <c r="BE122" s="175"/>
      <c r="BF122" s="450">
        <f t="shared" si="147"/>
        <v>5067.6727098663723</v>
      </c>
      <c r="BG122" s="444">
        <f t="shared" si="148"/>
        <v>15677.623765456869</v>
      </c>
      <c r="BH122" s="444"/>
      <c r="BI122" s="444"/>
      <c r="BJ122" s="444">
        <f t="shared" si="149"/>
        <v>31013.284014859186</v>
      </c>
      <c r="BK122" s="595">
        <f t="shared" si="150"/>
        <v>51758.58049018243</v>
      </c>
    </row>
    <row r="123" spans="1:63" ht="30" x14ac:dyDescent="0.25">
      <c r="A123" s="174"/>
      <c r="B123" s="258"/>
      <c r="C123" s="212">
        <v>5203</v>
      </c>
      <c r="D123" s="237" t="s">
        <v>163</v>
      </c>
      <c r="E123" s="238">
        <v>0</v>
      </c>
      <c r="F123" s="239">
        <v>0</v>
      </c>
      <c r="G123" s="239">
        <v>0</v>
      </c>
      <c r="H123" s="239">
        <v>661.00078824343996</v>
      </c>
      <c r="I123" s="274">
        <v>0</v>
      </c>
      <c r="J123" s="274">
        <v>1322.0015764868799</v>
      </c>
      <c r="K123" s="274">
        <v>0</v>
      </c>
      <c r="L123" s="689">
        <v>0</v>
      </c>
      <c r="M123" s="689">
        <v>0</v>
      </c>
      <c r="N123" s="275">
        <v>3260.9372220009705</v>
      </c>
      <c r="O123" s="238">
        <v>2235.1916407105723</v>
      </c>
      <c r="P123" s="239">
        <v>5289.953549681687</v>
      </c>
      <c r="Q123" s="239">
        <v>1378.3681784381861</v>
      </c>
      <c r="R123" s="239">
        <v>2682.2299688526864</v>
      </c>
      <c r="S123" s="239">
        <v>5438.9663257290595</v>
      </c>
      <c r="T123" s="274">
        <v>1303.8617904145005</v>
      </c>
      <c r="U123" s="274">
        <v>4638.0226544744373</v>
      </c>
      <c r="V123" s="274">
        <v>558.79791017764308</v>
      </c>
      <c r="W123" s="274">
        <v>2849.8693419059796</v>
      </c>
      <c r="X123" s="274">
        <v>0</v>
      </c>
      <c r="Y123" s="274">
        <v>4135.1045353145582</v>
      </c>
      <c r="Z123" s="239">
        <v>3658.1122119399361</v>
      </c>
      <c r="AA123" s="274">
        <v>4337.4759084430671</v>
      </c>
      <c r="AB123" s="274">
        <v>2665.1960401276679</v>
      </c>
      <c r="AC123" s="239">
        <v>0</v>
      </c>
      <c r="AD123" s="274">
        <v>0</v>
      </c>
      <c r="AE123" s="274">
        <v>522.58745884856228</v>
      </c>
      <c r="AF123" s="274">
        <v>3867.147195479361</v>
      </c>
      <c r="AG123" s="274">
        <v>0</v>
      </c>
      <c r="AH123" s="274">
        <v>0</v>
      </c>
      <c r="AI123" s="274">
        <v>0</v>
      </c>
      <c r="AJ123" s="275">
        <v>0</v>
      </c>
      <c r="AK123" s="239">
        <v>0</v>
      </c>
      <c r="AL123" s="239">
        <v>0</v>
      </c>
      <c r="AM123" s="239">
        <v>0</v>
      </c>
      <c r="AN123" s="239">
        <v>0</v>
      </c>
      <c r="AO123" s="239">
        <v>0</v>
      </c>
      <c r="AP123" s="239">
        <v>1746.0640805517562</v>
      </c>
      <c r="AQ123" s="274">
        <v>0</v>
      </c>
      <c r="AR123" s="281">
        <f t="shared" si="139"/>
        <v>52550.888377820942</v>
      </c>
      <c r="AS123" s="384"/>
      <c r="AT123" s="390">
        <f t="shared" si="151"/>
        <v>13137.722094455235</v>
      </c>
      <c r="AU123" s="390">
        <f t="shared" si="151"/>
        <v>13137.722094455235</v>
      </c>
      <c r="AV123" s="390">
        <f t="shared" si="151"/>
        <v>13137.722094455235</v>
      </c>
      <c r="AW123" s="390">
        <f t="shared" si="151"/>
        <v>13137.722094455235</v>
      </c>
      <c r="AX123" s="508">
        <f t="shared" si="141"/>
        <v>52550.888377820942</v>
      </c>
      <c r="AY123" s="199"/>
      <c r="AZ123" s="453">
        <f t="shared" si="142"/>
        <v>5243.9395867312905</v>
      </c>
      <c r="BA123" s="446">
        <f t="shared" si="143"/>
        <v>30510.365895699309</v>
      </c>
      <c r="BB123" s="446">
        <f t="shared" si="144"/>
        <v>15050.518814838595</v>
      </c>
      <c r="BC123" s="446">
        <f t="shared" si="145"/>
        <v>1746.0640805517562</v>
      </c>
      <c r="BD123" s="459">
        <f t="shared" si="146"/>
        <v>52550.888377820949</v>
      </c>
      <c r="BE123" s="175"/>
      <c r="BF123" s="450">
        <f t="shared" si="147"/>
        <v>5243.9395867312905</v>
      </c>
      <c r="BG123" s="444">
        <f t="shared" si="148"/>
        <v>15050.518814838595</v>
      </c>
      <c r="BH123" s="444"/>
      <c r="BI123" s="444"/>
      <c r="BJ123" s="444">
        <f t="shared" si="149"/>
        <v>30510.365895699309</v>
      </c>
      <c r="BK123" s="595">
        <f t="shared" si="150"/>
        <v>50804.824297269195</v>
      </c>
    </row>
    <row r="124" spans="1:63" ht="30" x14ac:dyDescent="0.25">
      <c r="A124" s="174"/>
      <c r="B124" s="258"/>
      <c r="C124" s="212">
        <v>5204</v>
      </c>
      <c r="D124" s="237" t="s">
        <v>164</v>
      </c>
      <c r="E124" s="238">
        <v>0</v>
      </c>
      <c r="F124" s="239">
        <v>0</v>
      </c>
      <c r="G124" s="239">
        <v>0</v>
      </c>
      <c r="H124" s="239">
        <v>0</v>
      </c>
      <c r="I124" s="274">
        <v>0</v>
      </c>
      <c r="J124" s="274">
        <v>0</v>
      </c>
      <c r="K124" s="274">
        <v>0</v>
      </c>
      <c r="L124" s="689">
        <v>0</v>
      </c>
      <c r="M124" s="689">
        <v>0</v>
      </c>
      <c r="N124" s="275">
        <v>991.50118236515982</v>
      </c>
      <c r="O124" s="238">
        <v>0</v>
      </c>
      <c r="P124" s="239">
        <v>419.09843263323228</v>
      </c>
      <c r="Q124" s="239">
        <v>419.09843263323228</v>
      </c>
      <c r="R124" s="239">
        <v>419.09843263323228</v>
      </c>
      <c r="S124" s="239">
        <v>1257.2952978996968</v>
      </c>
      <c r="T124" s="274">
        <v>0</v>
      </c>
      <c r="U124" s="274">
        <v>838.19686526646456</v>
      </c>
      <c r="V124" s="274">
        <v>0</v>
      </c>
      <c r="W124" s="274">
        <v>419.09843263323228</v>
      </c>
      <c r="X124" s="274">
        <v>0</v>
      </c>
      <c r="Y124" s="274">
        <v>1257.2952978996968</v>
      </c>
      <c r="Z124" s="239">
        <v>0</v>
      </c>
      <c r="AA124" s="274">
        <v>783.88118827284347</v>
      </c>
      <c r="AB124" s="274">
        <v>391.94059413642174</v>
      </c>
      <c r="AC124" s="239">
        <v>0</v>
      </c>
      <c r="AD124" s="274">
        <v>0</v>
      </c>
      <c r="AE124" s="274">
        <v>0</v>
      </c>
      <c r="AF124" s="274">
        <v>1175.8217824092651</v>
      </c>
      <c r="AG124" s="274">
        <v>0</v>
      </c>
      <c r="AH124" s="274">
        <v>0</v>
      </c>
      <c r="AI124" s="274">
        <v>0</v>
      </c>
      <c r="AJ124" s="275">
        <v>0</v>
      </c>
      <c r="AK124" s="239">
        <v>0</v>
      </c>
      <c r="AL124" s="239">
        <v>0</v>
      </c>
      <c r="AM124" s="239">
        <v>0</v>
      </c>
      <c r="AN124" s="239">
        <v>0</v>
      </c>
      <c r="AO124" s="239">
        <v>0</v>
      </c>
      <c r="AP124" s="239">
        <v>0</v>
      </c>
      <c r="AQ124" s="274">
        <v>0</v>
      </c>
      <c r="AR124" s="281">
        <f t="shared" si="139"/>
        <v>8372.3259387824783</v>
      </c>
      <c r="AS124" s="384"/>
      <c r="AT124" s="390">
        <f t="shared" si="151"/>
        <v>2093.0814846956196</v>
      </c>
      <c r="AU124" s="390">
        <f t="shared" si="151"/>
        <v>2093.0814846956196</v>
      </c>
      <c r="AV124" s="390">
        <f t="shared" si="151"/>
        <v>2093.0814846956196</v>
      </c>
      <c r="AW124" s="390">
        <f t="shared" si="151"/>
        <v>2093.0814846956196</v>
      </c>
      <c r="AX124" s="508">
        <f t="shared" si="141"/>
        <v>8372.3259387824783</v>
      </c>
      <c r="AY124" s="199"/>
      <c r="AZ124" s="453">
        <f t="shared" si="142"/>
        <v>991.50118236515982</v>
      </c>
      <c r="BA124" s="446">
        <f t="shared" si="143"/>
        <v>5029.1811915987873</v>
      </c>
      <c r="BB124" s="446">
        <f t="shared" si="144"/>
        <v>2351.6435648185306</v>
      </c>
      <c r="BC124" s="446">
        <f t="shared" si="145"/>
        <v>0</v>
      </c>
      <c r="BD124" s="459">
        <f t="shared" si="146"/>
        <v>8372.3259387824783</v>
      </c>
      <c r="BE124" s="175"/>
      <c r="BF124" s="450">
        <f t="shared" si="147"/>
        <v>991.50118236515982</v>
      </c>
      <c r="BG124" s="444">
        <f t="shared" si="148"/>
        <v>2351.6435648185306</v>
      </c>
      <c r="BH124" s="444"/>
      <c r="BI124" s="444"/>
      <c r="BJ124" s="444">
        <f t="shared" si="149"/>
        <v>5029.1811915987873</v>
      </c>
      <c r="BK124" s="595">
        <f t="shared" si="150"/>
        <v>8372.3259387824783</v>
      </c>
    </row>
    <row r="125" spans="1:63" ht="45" x14ac:dyDescent="0.25">
      <c r="A125" s="174"/>
      <c r="B125" s="258"/>
      <c r="C125" s="212">
        <v>5205</v>
      </c>
      <c r="D125" s="237" t="s">
        <v>165</v>
      </c>
      <c r="E125" s="238">
        <v>33.050039412171998</v>
      </c>
      <c r="F125" s="239">
        <v>0</v>
      </c>
      <c r="G125" s="239">
        <v>0</v>
      </c>
      <c r="H125" s="239">
        <v>0</v>
      </c>
      <c r="I125" s="274">
        <v>0</v>
      </c>
      <c r="J125" s="274">
        <v>0</v>
      </c>
      <c r="K125" s="274">
        <v>0</v>
      </c>
      <c r="L125" s="689">
        <v>0</v>
      </c>
      <c r="M125" s="689">
        <v>0</v>
      </c>
      <c r="N125" s="275">
        <v>517.78395079069458</v>
      </c>
      <c r="O125" s="238">
        <v>0</v>
      </c>
      <c r="P125" s="239">
        <v>246.80241032845902</v>
      </c>
      <c r="Q125" s="239">
        <v>204.89256706513578</v>
      </c>
      <c r="R125" s="239">
        <v>204.89256706513578</v>
      </c>
      <c r="S125" s="239">
        <v>656.58754445873058</v>
      </c>
      <c r="T125" s="274">
        <v>0</v>
      </c>
      <c r="U125" s="274">
        <v>279.39895508882154</v>
      </c>
      <c r="V125" s="274">
        <v>0</v>
      </c>
      <c r="W125" s="274">
        <v>377.18858936990904</v>
      </c>
      <c r="X125" s="274">
        <v>0</v>
      </c>
      <c r="Y125" s="274">
        <v>656.58754445873058</v>
      </c>
      <c r="Z125" s="239">
        <v>0</v>
      </c>
      <c r="AA125" s="274">
        <v>261.29372942428114</v>
      </c>
      <c r="AB125" s="274">
        <v>352.74653472277953</v>
      </c>
      <c r="AC125" s="239">
        <v>0</v>
      </c>
      <c r="AD125" s="274">
        <v>0</v>
      </c>
      <c r="AE125" s="274">
        <v>0</v>
      </c>
      <c r="AF125" s="274">
        <v>614.04026414706073</v>
      </c>
      <c r="AG125" s="274">
        <v>0</v>
      </c>
      <c r="AH125" s="274">
        <v>0</v>
      </c>
      <c r="AI125" s="274">
        <v>0</v>
      </c>
      <c r="AJ125" s="275">
        <v>0</v>
      </c>
      <c r="AK125" s="239">
        <v>0</v>
      </c>
      <c r="AL125" s="239">
        <v>0</v>
      </c>
      <c r="AM125" s="239">
        <v>0</v>
      </c>
      <c r="AN125" s="239">
        <v>0</v>
      </c>
      <c r="AO125" s="239">
        <v>0</v>
      </c>
      <c r="AP125" s="239">
        <v>0</v>
      </c>
      <c r="AQ125" s="274">
        <v>0</v>
      </c>
      <c r="AR125" s="281">
        <f t="shared" si="139"/>
        <v>4405.2646963319103</v>
      </c>
      <c r="AS125" s="384"/>
      <c r="AT125" s="390">
        <f t="shared" si="151"/>
        <v>1101.3161740829776</v>
      </c>
      <c r="AU125" s="390">
        <f t="shared" si="151"/>
        <v>1101.3161740829776</v>
      </c>
      <c r="AV125" s="390">
        <f t="shared" si="151"/>
        <v>1101.3161740829776</v>
      </c>
      <c r="AW125" s="390">
        <f t="shared" si="151"/>
        <v>1101.3161740829776</v>
      </c>
      <c r="AX125" s="508">
        <f t="shared" si="141"/>
        <v>4405.2646963319103</v>
      </c>
      <c r="AY125" s="199"/>
      <c r="AZ125" s="453">
        <f t="shared" si="142"/>
        <v>550.83399020286652</v>
      </c>
      <c r="BA125" s="446">
        <f t="shared" si="143"/>
        <v>2626.3501778349223</v>
      </c>
      <c r="BB125" s="446">
        <f t="shared" si="144"/>
        <v>1228.0805282941215</v>
      </c>
      <c r="BC125" s="446">
        <f t="shared" si="145"/>
        <v>0</v>
      </c>
      <c r="BD125" s="459">
        <f t="shared" si="146"/>
        <v>4405.2646963319103</v>
      </c>
      <c r="BE125" s="175"/>
      <c r="BF125" s="450">
        <f t="shared" si="147"/>
        <v>550.83399020286652</v>
      </c>
      <c r="BG125" s="444">
        <f t="shared" si="148"/>
        <v>1228.0805282941215</v>
      </c>
      <c r="BH125" s="444"/>
      <c r="BI125" s="444"/>
      <c r="BJ125" s="444">
        <f t="shared" si="149"/>
        <v>2626.3501778349223</v>
      </c>
      <c r="BK125" s="595">
        <f t="shared" si="150"/>
        <v>4405.2646963319103</v>
      </c>
    </row>
    <row r="126" spans="1:63" ht="30" x14ac:dyDescent="0.25">
      <c r="A126" s="174"/>
      <c r="B126" s="258"/>
      <c r="C126" s="212">
        <v>5206</v>
      </c>
      <c r="D126" s="237" t="s">
        <v>166</v>
      </c>
      <c r="E126" s="238">
        <v>0</v>
      </c>
      <c r="F126" s="239">
        <v>0</v>
      </c>
      <c r="G126" s="239">
        <v>0</v>
      </c>
      <c r="H126" s="239">
        <v>0</v>
      </c>
      <c r="I126" s="274">
        <v>0</v>
      </c>
      <c r="J126" s="274">
        <v>0</v>
      </c>
      <c r="K126" s="274">
        <v>440.66719216229325</v>
      </c>
      <c r="L126" s="689">
        <v>0</v>
      </c>
      <c r="M126" s="689">
        <v>0</v>
      </c>
      <c r="N126" s="275">
        <v>2181.3026012033515</v>
      </c>
      <c r="O126" s="238">
        <v>0</v>
      </c>
      <c r="P126" s="239">
        <v>922.01655179311103</v>
      </c>
      <c r="Q126" s="239">
        <v>922.01655179311103</v>
      </c>
      <c r="R126" s="239">
        <v>922.01655179311103</v>
      </c>
      <c r="S126" s="239">
        <v>2766.0496553793328</v>
      </c>
      <c r="T126" s="274">
        <v>0</v>
      </c>
      <c r="U126" s="274">
        <v>1173.4756113730502</v>
      </c>
      <c r="V126" s="274">
        <v>866.13676077534672</v>
      </c>
      <c r="W126" s="274">
        <v>1285.2351934085789</v>
      </c>
      <c r="X126" s="274">
        <v>186.26597005921434</v>
      </c>
      <c r="Y126" s="274">
        <v>2952.3156254385472</v>
      </c>
      <c r="Z126" s="239">
        <v>174.19581961618741</v>
      </c>
      <c r="AA126" s="274">
        <v>1620.0211224305431</v>
      </c>
      <c r="AB126" s="274">
        <v>1201.9511553516932</v>
      </c>
      <c r="AC126" s="239">
        <v>0</v>
      </c>
      <c r="AD126" s="274">
        <v>0</v>
      </c>
      <c r="AE126" s="274">
        <v>810.01056121527154</v>
      </c>
      <c r="AF126" s="274">
        <v>2586.8079213003834</v>
      </c>
      <c r="AG126" s="274">
        <v>522.58745884856228</v>
      </c>
      <c r="AH126" s="274">
        <v>0</v>
      </c>
      <c r="AI126" s="274">
        <v>0</v>
      </c>
      <c r="AJ126" s="275">
        <v>522.58745884856228</v>
      </c>
      <c r="AK126" s="239">
        <v>0</v>
      </c>
      <c r="AL126" s="239">
        <v>0</v>
      </c>
      <c r="AM126" s="239">
        <v>0</v>
      </c>
      <c r="AN126" s="239">
        <v>1164.0427203678373</v>
      </c>
      <c r="AO126" s="239">
        <v>0</v>
      </c>
      <c r="AP126" s="239">
        <v>0</v>
      </c>
      <c r="AQ126" s="274">
        <v>0</v>
      </c>
      <c r="AR126" s="281">
        <f t="shared" si="139"/>
        <v>23219.702483158093</v>
      </c>
      <c r="AS126" s="384"/>
      <c r="AT126" s="390">
        <f t="shared" si="151"/>
        <v>5804.9256207895232</v>
      </c>
      <c r="AU126" s="390">
        <f t="shared" si="151"/>
        <v>5804.9256207895232</v>
      </c>
      <c r="AV126" s="390">
        <f t="shared" si="151"/>
        <v>5804.9256207895232</v>
      </c>
      <c r="AW126" s="390">
        <f t="shared" si="151"/>
        <v>5804.9256207895232</v>
      </c>
      <c r="AX126" s="508">
        <f t="shared" si="141"/>
        <v>23219.702483158093</v>
      </c>
      <c r="AY126" s="199"/>
      <c r="AZ126" s="453">
        <f t="shared" si="142"/>
        <v>2621.9697933656448</v>
      </c>
      <c r="BA126" s="446">
        <f t="shared" si="143"/>
        <v>11995.528471813401</v>
      </c>
      <c r="BB126" s="446">
        <f t="shared" si="144"/>
        <v>7438.1614976112032</v>
      </c>
      <c r="BC126" s="446">
        <f t="shared" si="145"/>
        <v>1164.0427203678373</v>
      </c>
      <c r="BD126" s="459">
        <f t="shared" si="146"/>
        <v>23219.702483158086</v>
      </c>
      <c r="BE126" s="175"/>
      <c r="BF126" s="450">
        <f t="shared" si="147"/>
        <v>2621.9697933656448</v>
      </c>
      <c r="BG126" s="444">
        <f t="shared" si="148"/>
        <v>7438.1614976112032</v>
      </c>
      <c r="BH126" s="444"/>
      <c r="BI126" s="444"/>
      <c r="BJ126" s="444">
        <f t="shared" si="149"/>
        <v>11995.528471813401</v>
      </c>
      <c r="BK126" s="595">
        <f t="shared" si="150"/>
        <v>22055.659762790248</v>
      </c>
    </row>
    <row r="127" spans="1:63" x14ac:dyDescent="0.25">
      <c r="A127" s="174"/>
      <c r="B127" s="258"/>
      <c r="C127" s="258"/>
      <c r="D127" s="259"/>
      <c r="E127" s="260"/>
      <c r="F127" s="263"/>
      <c r="G127" s="263"/>
      <c r="H127" s="263"/>
      <c r="I127" s="261"/>
      <c r="J127" s="261"/>
      <c r="K127" s="261"/>
      <c r="L127" s="685"/>
      <c r="M127" s="685"/>
      <c r="N127" s="262"/>
      <c r="O127" s="260"/>
      <c r="P127" s="263"/>
      <c r="Q127" s="263"/>
      <c r="R127" s="263"/>
      <c r="S127" s="263"/>
      <c r="T127" s="261"/>
      <c r="U127" s="261"/>
      <c r="V127" s="261"/>
      <c r="W127" s="261"/>
      <c r="X127" s="261"/>
      <c r="Y127" s="261"/>
      <c r="Z127" s="263"/>
      <c r="AA127" s="261"/>
      <c r="AB127" s="261"/>
      <c r="AC127" s="261"/>
      <c r="AD127" s="261"/>
      <c r="AE127" s="261"/>
      <c r="AF127" s="261"/>
      <c r="AG127" s="261"/>
      <c r="AH127" s="261"/>
      <c r="AI127" s="261"/>
      <c r="AJ127" s="262"/>
      <c r="AK127" s="263"/>
      <c r="AL127" s="263"/>
      <c r="AM127" s="263"/>
      <c r="AN127" s="263"/>
      <c r="AO127" s="263"/>
      <c r="AP127" s="263"/>
      <c r="AQ127" s="261"/>
      <c r="AR127" s="262"/>
      <c r="AS127" s="312"/>
      <c r="AT127" s="392"/>
      <c r="AU127" s="248"/>
      <c r="AV127" s="248"/>
      <c r="AW127" s="248"/>
      <c r="AX127" s="509"/>
      <c r="AY127" s="199"/>
      <c r="AZ127" s="453"/>
      <c r="BA127" s="446"/>
      <c r="BB127" s="446"/>
      <c r="BC127" s="446"/>
      <c r="BD127" s="459"/>
      <c r="BE127" s="175"/>
      <c r="BF127" s="174"/>
      <c r="BG127" s="168"/>
      <c r="BH127" s="383"/>
      <c r="BI127" s="383"/>
      <c r="BJ127" s="383"/>
      <c r="BK127" s="593"/>
    </row>
    <row r="128" spans="1:63" x14ac:dyDescent="0.25">
      <c r="A128" s="249"/>
      <c r="B128" s="258"/>
      <c r="C128" s="258">
        <v>5299</v>
      </c>
      <c r="D128" s="269" t="s">
        <v>146</v>
      </c>
      <c r="E128" s="277">
        <f t="shared" ref="E128:AQ128" si="152">SUM(E121:E126)</f>
        <v>33.050039412171998</v>
      </c>
      <c r="F128" s="277">
        <f t="shared" si="152"/>
        <v>0</v>
      </c>
      <c r="G128" s="277">
        <f t="shared" si="152"/>
        <v>0</v>
      </c>
      <c r="H128" s="277">
        <f t="shared" si="152"/>
        <v>1322.0015764868799</v>
      </c>
      <c r="I128" s="256">
        <f t="shared" si="152"/>
        <v>0</v>
      </c>
      <c r="J128" s="256">
        <f t="shared" si="152"/>
        <v>3305.0039412171996</v>
      </c>
      <c r="K128" s="256">
        <f t="shared" si="152"/>
        <v>440.66719216229325</v>
      </c>
      <c r="L128" s="256">
        <f t="shared" si="152"/>
        <v>0</v>
      </c>
      <c r="M128" s="256">
        <f t="shared" si="152"/>
        <v>0</v>
      </c>
      <c r="N128" s="278">
        <f t="shared" si="152"/>
        <v>9375.1945132527908</v>
      </c>
      <c r="O128" s="277">
        <f t="shared" si="152"/>
        <v>5029.1811915987873</v>
      </c>
      <c r="P128" s="277">
        <f t="shared" si="152"/>
        <v>13210.913926449777</v>
      </c>
      <c r="Q128" s="277">
        <f t="shared" si="152"/>
        <v>3948.8385652553434</v>
      </c>
      <c r="R128" s="277">
        <f t="shared" si="152"/>
        <v>7022.2270712323816</v>
      </c>
      <c r="S128" s="277">
        <f t="shared" si="152"/>
        <v>14961.814045006393</v>
      </c>
      <c r="T128" s="256">
        <f t="shared" si="152"/>
        <v>3073.3885059770364</v>
      </c>
      <c r="U128" s="256">
        <f t="shared" si="152"/>
        <v>12517.073187979204</v>
      </c>
      <c r="V128" s="256">
        <f t="shared" si="152"/>
        <v>1704.3336260418114</v>
      </c>
      <c r="W128" s="256">
        <f t="shared" si="152"/>
        <v>7445.9821531170937</v>
      </c>
      <c r="X128" s="256">
        <f t="shared" ref="X128:Y128" si="153">SUM(X121:X126)</f>
        <v>186.26597005921434</v>
      </c>
      <c r="Y128" s="256">
        <f t="shared" si="153"/>
        <v>12074.691509088569</v>
      </c>
      <c r="Z128" s="279">
        <f t="shared" ref="Z128:AP128" si="154">SUM(Z121:Z126)</f>
        <v>8796.8888906174652</v>
      </c>
      <c r="AA128" s="256">
        <f t="shared" si="154"/>
        <v>12228.546537056358</v>
      </c>
      <c r="AB128" s="256">
        <f t="shared" si="154"/>
        <v>6963.4778891570932</v>
      </c>
      <c r="AC128" s="256">
        <f t="shared" si="154"/>
        <v>0</v>
      </c>
      <c r="AD128" s="256">
        <f t="shared" si="154"/>
        <v>0</v>
      </c>
      <c r="AE128" s="256">
        <f t="shared" si="154"/>
        <v>1593.891749488115</v>
      </c>
      <c r="AF128" s="256">
        <f t="shared" si="154"/>
        <v>11118.048187003164</v>
      </c>
      <c r="AG128" s="256">
        <f t="shared" si="154"/>
        <v>522.58745884856228</v>
      </c>
      <c r="AH128" s="256">
        <f t="shared" si="154"/>
        <v>0</v>
      </c>
      <c r="AI128" s="256">
        <f t="shared" si="154"/>
        <v>0</v>
      </c>
      <c r="AJ128" s="278">
        <f t="shared" si="154"/>
        <v>522.58745884856228</v>
      </c>
      <c r="AK128" s="279">
        <f t="shared" si="154"/>
        <v>0</v>
      </c>
      <c r="AL128" s="279">
        <f t="shared" si="154"/>
        <v>0</v>
      </c>
      <c r="AM128" s="279">
        <f t="shared" si="154"/>
        <v>0</v>
      </c>
      <c r="AN128" s="279">
        <f t="shared" si="154"/>
        <v>1164.0427203678373</v>
      </c>
      <c r="AO128" s="279">
        <f t="shared" si="154"/>
        <v>0</v>
      </c>
      <c r="AP128" s="279">
        <f t="shared" si="154"/>
        <v>3492.1281611035124</v>
      </c>
      <c r="AQ128" s="256">
        <f t="shared" si="152"/>
        <v>0</v>
      </c>
      <c r="AR128" s="278">
        <f>SUM(AR121:AR126)</f>
        <v>142052.82606682763</v>
      </c>
      <c r="AS128" s="288"/>
      <c r="AT128" s="277">
        <f>SUM(AT121:AT126)</f>
        <v>35513.206516706909</v>
      </c>
      <c r="AU128" s="256">
        <f t="shared" ref="AU128:AX128" si="155">SUM(AU121:AU126)</f>
        <v>35513.206516706909</v>
      </c>
      <c r="AV128" s="256">
        <f t="shared" si="155"/>
        <v>35513.206516706909</v>
      </c>
      <c r="AW128" s="256">
        <f t="shared" si="155"/>
        <v>35513.206516706909</v>
      </c>
      <c r="AX128" s="510">
        <f t="shared" si="155"/>
        <v>142052.82606682763</v>
      </c>
      <c r="AY128" s="199"/>
      <c r="AZ128" s="463">
        <f>SUM(E128:N128)</f>
        <v>14475.917262531335</v>
      </c>
      <c r="BA128" s="464">
        <f>SUM(O128:Y128)</f>
        <v>81174.709751805611</v>
      </c>
      <c r="BB128" s="464">
        <f>SUM(Z128:AJ128)</f>
        <v>41746.028171019316</v>
      </c>
      <c r="BC128" s="464">
        <f>SUM(AK128:AQ128)</f>
        <v>4656.1708814713493</v>
      </c>
      <c r="BD128" s="465">
        <f>SUM(AZ128:BC128)</f>
        <v>142052.82606682763</v>
      </c>
      <c r="BE128" s="175"/>
      <c r="BF128" s="460">
        <f>SUM(E128:N128)</f>
        <v>14475.917262531335</v>
      </c>
      <c r="BG128" s="461">
        <f>SUM(Z128:AJ128)</f>
        <v>41746.028171019316</v>
      </c>
      <c r="BH128" s="461"/>
      <c r="BI128" s="461"/>
      <c r="BJ128" s="461">
        <f>SUM(O128:Y128)</f>
        <v>81174.709751805611</v>
      </c>
      <c r="BK128" s="594">
        <f t="shared" ref="BK128" si="156">SUM(BF128:BJ128)</f>
        <v>137396.65518535627</v>
      </c>
    </row>
    <row r="129" spans="1:63" x14ac:dyDescent="0.25">
      <c r="A129" s="183"/>
      <c r="B129" s="184"/>
      <c r="C129" s="184"/>
      <c r="D129" s="184"/>
      <c r="E129" s="196"/>
      <c r="F129" s="197"/>
      <c r="G129" s="197"/>
      <c r="H129" s="197"/>
      <c r="I129" s="197"/>
      <c r="J129" s="197"/>
      <c r="K129" s="197"/>
      <c r="L129" s="197"/>
      <c r="M129" s="197"/>
      <c r="N129" s="198"/>
      <c r="O129" s="196"/>
      <c r="P129" s="197"/>
      <c r="Q129" s="197"/>
      <c r="R129" s="197"/>
      <c r="S129" s="197"/>
      <c r="T129" s="197"/>
      <c r="U129" s="197"/>
      <c r="V129" s="197"/>
      <c r="W129" s="197"/>
      <c r="X129" s="204"/>
      <c r="Y129" s="197"/>
      <c r="Z129" s="197"/>
      <c r="AA129" s="197"/>
      <c r="AB129" s="197"/>
      <c r="AC129" s="197"/>
      <c r="AD129" s="197"/>
      <c r="AE129" s="197"/>
      <c r="AF129" s="197"/>
      <c r="AG129" s="197"/>
      <c r="AH129" s="197"/>
      <c r="AI129" s="197"/>
      <c r="AJ129" s="198"/>
      <c r="AK129" s="197"/>
      <c r="AL129" s="197"/>
      <c r="AM129" s="197"/>
      <c r="AN129" s="197"/>
      <c r="AO129" s="197"/>
      <c r="AP129" s="197"/>
      <c r="AQ129" s="197"/>
      <c r="AR129" s="198"/>
      <c r="AS129" s="199"/>
      <c r="AT129" s="392"/>
      <c r="AU129" s="248"/>
      <c r="AV129" s="248"/>
      <c r="AW129" s="248"/>
      <c r="AX129" s="509"/>
      <c r="AY129" s="199"/>
      <c r="AZ129" s="453"/>
      <c r="BA129" s="446"/>
      <c r="BB129" s="446"/>
      <c r="BC129" s="446"/>
      <c r="BD129" s="459"/>
      <c r="BE129" s="175"/>
      <c r="BF129" s="174"/>
      <c r="BG129" s="168"/>
      <c r="BH129" s="383"/>
      <c r="BI129" s="383"/>
      <c r="BJ129" s="383"/>
      <c r="BK129" s="593"/>
    </row>
    <row r="130" spans="1:63" x14ac:dyDescent="0.25">
      <c r="A130" s="174"/>
      <c r="B130" s="258">
        <v>5300</v>
      </c>
      <c r="C130" s="258" t="s">
        <v>167</v>
      </c>
      <c r="D130" s="200"/>
      <c r="E130" s="201"/>
      <c r="F130" s="204"/>
      <c r="G130" s="204"/>
      <c r="H130" s="204"/>
      <c r="I130" s="202"/>
      <c r="J130" s="202"/>
      <c r="K130" s="202"/>
      <c r="L130" s="693"/>
      <c r="M130" s="693"/>
      <c r="N130" s="203"/>
      <c r="O130" s="201"/>
      <c r="P130" s="204"/>
      <c r="Q130" s="204"/>
      <c r="R130" s="204"/>
      <c r="S130" s="204"/>
      <c r="T130" s="202"/>
      <c r="U130" s="202"/>
      <c r="V130" s="202"/>
      <c r="W130" s="202"/>
      <c r="X130" s="202"/>
      <c r="Y130" s="202"/>
      <c r="Z130" s="204"/>
      <c r="AA130" s="202"/>
      <c r="AB130" s="202"/>
      <c r="AC130" s="239"/>
      <c r="AD130" s="202"/>
      <c r="AE130" s="202"/>
      <c r="AF130" s="202"/>
      <c r="AG130" s="202"/>
      <c r="AH130" s="202"/>
      <c r="AI130" s="202"/>
      <c r="AJ130" s="203"/>
      <c r="AK130" s="204"/>
      <c r="AL130" s="204"/>
      <c r="AM130" s="204"/>
      <c r="AN130" s="204"/>
      <c r="AO130" s="204"/>
      <c r="AP130" s="204"/>
      <c r="AQ130" s="202"/>
      <c r="AR130" s="203"/>
      <c r="AS130" s="199"/>
      <c r="AT130" s="392"/>
      <c r="AU130" s="248"/>
      <c r="AV130" s="248"/>
      <c r="AW130" s="248"/>
      <c r="AX130" s="509"/>
      <c r="AY130" s="199"/>
      <c r="AZ130" s="453"/>
      <c r="BA130" s="446"/>
      <c r="BB130" s="446"/>
      <c r="BC130" s="446"/>
      <c r="BD130" s="459"/>
      <c r="BE130" s="175"/>
      <c r="BF130" s="174"/>
      <c r="BG130" s="168"/>
      <c r="BH130" s="383"/>
      <c r="BI130" s="383"/>
      <c r="BJ130" s="383"/>
      <c r="BK130" s="593"/>
    </row>
    <row r="131" spans="1:63" x14ac:dyDescent="0.25">
      <c r="A131" s="174"/>
      <c r="B131" s="258"/>
      <c r="C131" s="212">
        <v>5301</v>
      </c>
      <c r="D131" s="242" t="s">
        <v>168</v>
      </c>
      <c r="E131" s="280">
        <v>0</v>
      </c>
      <c r="F131" s="282">
        <v>0</v>
      </c>
      <c r="G131" s="282">
        <v>0</v>
      </c>
      <c r="H131" s="282">
        <v>0</v>
      </c>
      <c r="I131" s="241">
        <v>0</v>
      </c>
      <c r="J131" s="241">
        <v>0</v>
      </c>
      <c r="K131" s="241">
        <v>220.33359608114662</v>
      </c>
      <c r="L131" s="690">
        <v>0</v>
      </c>
      <c r="M131" s="690">
        <v>0</v>
      </c>
      <c r="N131" s="281">
        <v>645.57743651775968</v>
      </c>
      <c r="O131" s="280">
        <v>279.39895508882154</v>
      </c>
      <c r="P131" s="282">
        <v>552.27860122557047</v>
      </c>
      <c r="Q131" s="282">
        <v>272.87964613674899</v>
      </c>
      <c r="R131" s="282">
        <v>366.01263116635619</v>
      </c>
      <c r="S131" s="282">
        <v>911.77192343985428</v>
      </c>
      <c r="T131" s="241">
        <v>93.13298502960717</v>
      </c>
      <c r="U131" s="241">
        <v>321.30879835214472</v>
      </c>
      <c r="V131" s="241">
        <v>83.81968652664645</v>
      </c>
      <c r="W131" s="241">
        <v>692.9094086202773</v>
      </c>
      <c r="X131" s="241">
        <v>0</v>
      </c>
      <c r="Y131" s="241">
        <v>818.63893841024708</v>
      </c>
      <c r="Z131" s="282">
        <v>261.29372942428114</v>
      </c>
      <c r="AA131" s="241">
        <v>300.48778883792329</v>
      </c>
      <c r="AB131" s="241">
        <v>648.00844897221725</v>
      </c>
      <c r="AC131" s="239">
        <v>0</v>
      </c>
      <c r="AD131" s="241">
        <v>0</v>
      </c>
      <c r="AE131" s="241">
        <v>78.388118827284345</v>
      </c>
      <c r="AF131" s="241">
        <v>765.59062721314376</v>
      </c>
      <c r="AG131" s="274">
        <v>0</v>
      </c>
      <c r="AH131" s="241">
        <v>0</v>
      </c>
      <c r="AI131" s="241">
        <v>0</v>
      </c>
      <c r="AJ131" s="281">
        <v>0</v>
      </c>
      <c r="AK131" s="282">
        <v>0</v>
      </c>
      <c r="AL131" s="282">
        <v>0</v>
      </c>
      <c r="AM131" s="282">
        <v>0</v>
      </c>
      <c r="AN131" s="282">
        <v>0</v>
      </c>
      <c r="AO131" s="282">
        <v>0</v>
      </c>
      <c r="AP131" s="282">
        <v>582.02136018391866</v>
      </c>
      <c r="AQ131" s="241">
        <v>0</v>
      </c>
      <c r="AR131" s="281">
        <f>SUM(E131:AQ131)</f>
        <v>7893.8526800539476</v>
      </c>
      <c r="AS131" s="384"/>
      <c r="AT131" s="390">
        <f>$AR131/4</f>
        <v>1973.4631700134869</v>
      </c>
      <c r="AU131" s="390">
        <f t="shared" ref="AU131:AW131" si="157">$AR131/4</f>
        <v>1973.4631700134869</v>
      </c>
      <c r="AV131" s="390">
        <f t="shared" si="157"/>
        <v>1973.4631700134869</v>
      </c>
      <c r="AW131" s="390">
        <f t="shared" si="157"/>
        <v>1973.4631700134869</v>
      </c>
      <c r="AX131" s="508">
        <f t="shared" ref="AX131:AX133" si="158">SUM(AT131:AW131)</f>
        <v>7893.8526800539476</v>
      </c>
      <c r="AY131" s="199"/>
      <c r="AZ131" s="453">
        <f>SUM(E131:N131)</f>
        <v>865.91103259890633</v>
      </c>
      <c r="BA131" s="446">
        <f>SUM(O131:Y131)</f>
        <v>4392.1515739962733</v>
      </c>
      <c r="BB131" s="446">
        <f>SUM(Z131:AJ131)</f>
        <v>2053.7687132748497</v>
      </c>
      <c r="BC131" s="446">
        <f>SUM(AK131:AQ131)</f>
        <v>582.02136018391866</v>
      </c>
      <c r="BD131" s="459">
        <f t="shared" ref="BD131:BD133" si="159">SUM(AZ131:BC131)</f>
        <v>7893.8526800539485</v>
      </c>
      <c r="BE131" s="175"/>
      <c r="BF131" s="450">
        <f>SUM(E131:N131)</f>
        <v>865.91103259890633</v>
      </c>
      <c r="BG131" s="444">
        <f>SUM(Z131:AJ131)</f>
        <v>2053.7687132748497</v>
      </c>
      <c r="BH131" s="444"/>
      <c r="BI131" s="444"/>
      <c r="BJ131" s="444">
        <f>SUM(O131:Y131)</f>
        <v>4392.1515739962733</v>
      </c>
      <c r="BK131" s="595">
        <f t="shared" ref="BK131:BK133" si="160">SUM(BF131:BJ131)</f>
        <v>7311.8313198700289</v>
      </c>
    </row>
    <row r="132" spans="1:63" x14ac:dyDescent="0.25">
      <c r="A132" s="174"/>
      <c r="B132" s="258"/>
      <c r="C132" s="212">
        <v>5302</v>
      </c>
      <c r="D132" s="242" t="s">
        <v>169</v>
      </c>
      <c r="E132" s="280">
        <v>0</v>
      </c>
      <c r="F132" s="282">
        <v>0</v>
      </c>
      <c r="G132" s="282">
        <v>0</v>
      </c>
      <c r="H132" s="282">
        <v>1322.0015764868799</v>
      </c>
      <c r="I132" s="241">
        <v>0</v>
      </c>
      <c r="J132" s="241">
        <v>0</v>
      </c>
      <c r="K132" s="241">
        <v>440.66719216229325</v>
      </c>
      <c r="L132" s="690">
        <v>0</v>
      </c>
      <c r="M132" s="690">
        <v>0</v>
      </c>
      <c r="N132" s="281">
        <v>12118.347784463065</v>
      </c>
      <c r="O132" s="280">
        <v>0</v>
      </c>
      <c r="P132" s="282">
        <v>4936.0482065691795</v>
      </c>
      <c r="Q132" s="282">
        <v>5494.8461167468222</v>
      </c>
      <c r="R132" s="282">
        <v>4936.0482065691795</v>
      </c>
      <c r="S132" s="282">
        <v>15366.94252988518</v>
      </c>
      <c r="T132" s="241">
        <v>0</v>
      </c>
      <c r="U132" s="241">
        <v>0</v>
      </c>
      <c r="V132" s="241">
        <v>5587.9791017764301</v>
      </c>
      <c r="W132" s="241">
        <v>10337.761338286396</v>
      </c>
      <c r="X132" s="241">
        <v>186.26597005921434</v>
      </c>
      <c r="Y132" s="241">
        <v>15553.208499944396</v>
      </c>
      <c r="Z132" s="282">
        <v>174.19581961618741</v>
      </c>
      <c r="AA132" s="241">
        <v>522.58745884856228</v>
      </c>
      <c r="AB132" s="241">
        <v>9667.8679886984028</v>
      </c>
      <c r="AC132" s="239">
        <v>0</v>
      </c>
      <c r="AD132" s="241">
        <v>0</v>
      </c>
      <c r="AE132" s="241">
        <v>5225.8745884856226</v>
      </c>
      <c r="AF132" s="241">
        <v>14371.155118335462</v>
      </c>
      <c r="AG132" s="274">
        <v>522.58745884856228</v>
      </c>
      <c r="AH132" s="241">
        <v>0</v>
      </c>
      <c r="AI132" s="241">
        <v>0</v>
      </c>
      <c r="AJ132" s="281">
        <v>522.58745884856228</v>
      </c>
      <c r="AK132" s="282">
        <v>0</v>
      </c>
      <c r="AL132" s="282">
        <v>0</v>
      </c>
      <c r="AM132" s="282">
        <v>0</v>
      </c>
      <c r="AN132" s="282">
        <v>1164.0427203678373</v>
      </c>
      <c r="AO132" s="282">
        <v>0</v>
      </c>
      <c r="AP132" s="282">
        <v>3492.1281611035124</v>
      </c>
      <c r="AQ132" s="241">
        <v>0</v>
      </c>
      <c r="AR132" s="281">
        <f>SUM(E132:AQ132)</f>
        <v>111943.14329610173</v>
      </c>
      <c r="AS132" s="384"/>
      <c r="AT132" s="390">
        <f t="shared" ref="AT132:AW133" si="161">$AR132/4</f>
        <v>27985.785824025432</v>
      </c>
      <c r="AU132" s="390">
        <f t="shared" si="161"/>
        <v>27985.785824025432</v>
      </c>
      <c r="AV132" s="390">
        <f t="shared" si="161"/>
        <v>27985.785824025432</v>
      </c>
      <c r="AW132" s="390">
        <f t="shared" si="161"/>
        <v>27985.785824025432</v>
      </c>
      <c r="AX132" s="508">
        <f t="shared" si="158"/>
        <v>111943.14329610173</v>
      </c>
      <c r="AY132" s="199"/>
      <c r="AZ132" s="453">
        <f>SUM(E132:N132)</f>
        <v>13881.016553112238</v>
      </c>
      <c r="BA132" s="446">
        <f>SUM(O132:Y132)</f>
        <v>62399.099969836796</v>
      </c>
      <c r="BB132" s="446">
        <f>SUM(Z132:AJ132)</f>
        <v>31006.855891681364</v>
      </c>
      <c r="BC132" s="446">
        <f>SUM(AK132:AQ132)</f>
        <v>4656.1708814713493</v>
      </c>
      <c r="BD132" s="459">
        <f t="shared" si="159"/>
        <v>111943.14329610174</v>
      </c>
      <c r="BE132" s="175"/>
      <c r="BF132" s="450">
        <f>SUM(E132:N132)</f>
        <v>13881.016553112238</v>
      </c>
      <c r="BG132" s="444">
        <f>SUM(Z132:AJ132)</f>
        <v>31006.855891681364</v>
      </c>
      <c r="BH132" s="444"/>
      <c r="BI132" s="444"/>
      <c r="BJ132" s="444">
        <f>SUM(O132:Y132)</f>
        <v>62399.099969836796</v>
      </c>
      <c r="BK132" s="595">
        <f t="shared" si="160"/>
        <v>107286.97241463041</v>
      </c>
    </row>
    <row r="133" spans="1:63" x14ac:dyDescent="0.25">
      <c r="A133" s="174"/>
      <c r="B133" s="258"/>
      <c r="C133" s="212">
        <v>5303</v>
      </c>
      <c r="D133" s="242" t="s">
        <v>180</v>
      </c>
      <c r="E133" s="280">
        <v>0</v>
      </c>
      <c r="F133" s="282">
        <v>0</v>
      </c>
      <c r="G133" s="282">
        <v>0</v>
      </c>
      <c r="H133" s="282">
        <v>0</v>
      </c>
      <c r="I133" s="241">
        <v>0</v>
      </c>
      <c r="J133" s="241">
        <v>1322.0015764868799</v>
      </c>
      <c r="K133" s="241">
        <v>0</v>
      </c>
      <c r="L133" s="690">
        <v>440.66719216229325</v>
      </c>
      <c r="M133" s="690">
        <v>0</v>
      </c>
      <c r="N133" s="281">
        <v>0</v>
      </c>
      <c r="O133" s="280">
        <v>0</v>
      </c>
      <c r="P133" s="282">
        <v>2235.1916407105723</v>
      </c>
      <c r="Q133" s="282">
        <v>0</v>
      </c>
      <c r="R133" s="282">
        <v>745.06388023685736</v>
      </c>
      <c r="S133" s="282">
        <v>745.06388023685736</v>
      </c>
      <c r="T133" s="241">
        <v>745.06388023685736</v>
      </c>
      <c r="U133" s="241">
        <v>2235.1916407105723</v>
      </c>
      <c r="V133" s="241">
        <v>0</v>
      </c>
      <c r="W133" s="241">
        <v>0</v>
      </c>
      <c r="X133" s="241">
        <v>0</v>
      </c>
      <c r="Y133" s="241">
        <v>0</v>
      </c>
      <c r="Z133" s="282">
        <v>2090.3498353942491</v>
      </c>
      <c r="AA133" s="241">
        <v>2090.3498353942491</v>
      </c>
      <c r="AB133" s="241">
        <v>0</v>
      </c>
      <c r="AC133" s="239">
        <v>0</v>
      </c>
      <c r="AD133" s="241">
        <v>0</v>
      </c>
      <c r="AE133" s="241">
        <v>0</v>
      </c>
      <c r="AF133" s="241">
        <v>0</v>
      </c>
      <c r="AG133" s="241">
        <v>0</v>
      </c>
      <c r="AH133" s="241">
        <v>0</v>
      </c>
      <c r="AI133" s="241">
        <v>0</v>
      </c>
      <c r="AJ133" s="281">
        <v>0</v>
      </c>
      <c r="AK133" s="282">
        <v>0</v>
      </c>
      <c r="AL133" s="282">
        <v>0</v>
      </c>
      <c r="AM133" s="282">
        <v>0</v>
      </c>
      <c r="AN133" s="282">
        <v>0</v>
      </c>
      <c r="AO133" s="282">
        <v>0</v>
      </c>
      <c r="AP133" s="282">
        <v>0</v>
      </c>
      <c r="AQ133" s="241">
        <v>0</v>
      </c>
      <c r="AR133" s="281">
        <f>SUM(E133:AQ133)</f>
        <v>12648.943361569387</v>
      </c>
      <c r="AS133" s="384"/>
      <c r="AT133" s="390">
        <f t="shared" si="161"/>
        <v>3162.2358403923467</v>
      </c>
      <c r="AU133" s="390">
        <f t="shared" si="161"/>
        <v>3162.2358403923467</v>
      </c>
      <c r="AV133" s="390">
        <f t="shared" si="161"/>
        <v>3162.2358403923467</v>
      </c>
      <c r="AW133" s="390">
        <f t="shared" si="161"/>
        <v>3162.2358403923467</v>
      </c>
      <c r="AX133" s="508">
        <f t="shared" si="158"/>
        <v>12648.943361569387</v>
      </c>
      <c r="AY133" s="199"/>
      <c r="AZ133" s="453">
        <f>SUM(E133:N133)</f>
        <v>1762.6687686491732</v>
      </c>
      <c r="BA133" s="446">
        <f>SUM(O133:Y133)</f>
        <v>6705.5749221317164</v>
      </c>
      <c r="BB133" s="446">
        <f>SUM(Z133:AJ133)</f>
        <v>4180.6996707884982</v>
      </c>
      <c r="BC133" s="446">
        <f>SUM(AK133:AQ133)</f>
        <v>0</v>
      </c>
      <c r="BD133" s="459">
        <f t="shared" si="159"/>
        <v>12648.943361569389</v>
      </c>
      <c r="BE133" s="175"/>
      <c r="BF133" s="450">
        <f>SUM(E133:N133)</f>
        <v>1762.6687686491732</v>
      </c>
      <c r="BG133" s="444">
        <f>SUM(Z133:AJ133)</f>
        <v>4180.6996707884982</v>
      </c>
      <c r="BH133" s="444"/>
      <c r="BI133" s="444"/>
      <c r="BJ133" s="444">
        <f>SUM(O133:Y133)</f>
        <v>6705.5749221317164</v>
      </c>
      <c r="BK133" s="595">
        <f t="shared" si="160"/>
        <v>12648.943361569389</v>
      </c>
    </row>
    <row r="134" spans="1:63" x14ac:dyDescent="0.25">
      <c r="A134" s="174"/>
      <c r="B134" s="258"/>
      <c r="C134" s="212"/>
      <c r="D134" s="200"/>
      <c r="E134" s="201"/>
      <c r="F134" s="204"/>
      <c r="G134" s="204"/>
      <c r="H134" s="204"/>
      <c r="I134" s="202"/>
      <c r="J134" s="202"/>
      <c r="K134" s="202"/>
      <c r="L134" s="693"/>
      <c r="M134" s="693"/>
      <c r="N134" s="203"/>
      <c r="O134" s="201"/>
      <c r="P134" s="204"/>
      <c r="Q134" s="204"/>
      <c r="R134" s="204"/>
      <c r="S134" s="204"/>
      <c r="T134" s="202"/>
      <c r="U134" s="202"/>
      <c r="V134" s="202"/>
      <c r="W134" s="202"/>
      <c r="X134" s="202"/>
      <c r="Y134" s="202"/>
      <c r="Z134" s="204"/>
      <c r="AA134" s="202"/>
      <c r="AB134" s="202"/>
      <c r="AC134" s="202"/>
      <c r="AD134" s="202"/>
      <c r="AE134" s="202"/>
      <c r="AF134" s="202"/>
      <c r="AG134" s="202"/>
      <c r="AH134" s="202"/>
      <c r="AI134" s="202"/>
      <c r="AJ134" s="203"/>
      <c r="AK134" s="204"/>
      <c r="AL134" s="204"/>
      <c r="AM134" s="204"/>
      <c r="AN134" s="204"/>
      <c r="AO134" s="204"/>
      <c r="AP134" s="204"/>
      <c r="AQ134" s="202"/>
      <c r="AR134" s="203"/>
      <c r="AS134" s="199"/>
      <c r="AT134" s="392"/>
      <c r="AU134" s="248"/>
      <c r="AV134" s="248"/>
      <c r="AW134" s="248"/>
      <c r="AX134" s="509"/>
      <c r="AY134" s="199"/>
      <c r="AZ134" s="453"/>
      <c r="BA134" s="446"/>
      <c r="BB134" s="446"/>
      <c r="BC134" s="446"/>
      <c r="BD134" s="459"/>
      <c r="BE134" s="175"/>
      <c r="BF134" s="174"/>
      <c r="BG134" s="168"/>
      <c r="BH134" s="383"/>
      <c r="BI134" s="383"/>
      <c r="BJ134" s="383"/>
      <c r="BK134" s="593"/>
    </row>
    <row r="135" spans="1:63" x14ac:dyDescent="0.25">
      <c r="A135" s="249"/>
      <c r="B135" s="258"/>
      <c r="C135" s="258">
        <v>5399</v>
      </c>
      <c r="D135" s="269" t="s">
        <v>146</v>
      </c>
      <c r="E135" s="270">
        <f t="shared" ref="E135:AQ135" si="162">SUM(E131:E133)</f>
        <v>0</v>
      </c>
      <c r="F135" s="270">
        <f t="shared" si="162"/>
        <v>0</v>
      </c>
      <c r="G135" s="270">
        <f t="shared" si="162"/>
        <v>0</v>
      </c>
      <c r="H135" s="270">
        <f t="shared" si="162"/>
        <v>1322.0015764868799</v>
      </c>
      <c r="I135" s="271">
        <f t="shared" si="162"/>
        <v>0</v>
      </c>
      <c r="J135" s="271">
        <f t="shared" si="162"/>
        <v>1322.0015764868799</v>
      </c>
      <c r="K135" s="271">
        <f t="shared" si="162"/>
        <v>661.00078824343984</v>
      </c>
      <c r="L135" s="271">
        <f t="shared" si="162"/>
        <v>440.66719216229325</v>
      </c>
      <c r="M135" s="271">
        <f t="shared" si="162"/>
        <v>0</v>
      </c>
      <c r="N135" s="272">
        <f t="shared" si="162"/>
        <v>12763.925220980826</v>
      </c>
      <c r="O135" s="270">
        <f t="shared" si="162"/>
        <v>279.39895508882154</v>
      </c>
      <c r="P135" s="270">
        <f t="shared" si="162"/>
        <v>7723.5184485053214</v>
      </c>
      <c r="Q135" s="270">
        <f t="shared" si="162"/>
        <v>5767.7257628835714</v>
      </c>
      <c r="R135" s="270">
        <f t="shared" si="162"/>
        <v>6047.1247179723932</v>
      </c>
      <c r="S135" s="270">
        <f t="shared" si="162"/>
        <v>17023.778333561891</v>
      </c>
      <c r="T135" s="271">
        <f t="shared" si="162"/>
        <v>838.19686526646456</v>
      </c>
      <c r="U135" s="271">
        <f t="shared" si="162"/>
        <v>2556.5004390627169</v>
      </c>
      <c r="V135" s="271">
        <f t="shared" si="162"/>
        <v>5671.7987883030764</v>
      </c>
      <c r="W135" s="271">
        <f t="shared" si="162"/>
        <v>11030.670746906673</v>
      </c>
      <c r="X135" s="271">
        <f t="shared" ref="X135:Y135" si="163">SUM(X131:X133)</f>
        <v>186.26597005921434</v>
      </c>
      <c r="Y135" s="271">
        <f t="shared" si="163"/>
        <v>16371.847438354644</v>
      </c>
      <c r="Z135" s="273">
        <f t="shared" ref="Z135:AP135" si="164">SUM(Z131:Z133)</f>
        <v>2525.8393844347174</v>
      </c>
      <c r="AA135" s="271">
        <f t="shared" si="164"/>
        <v>2913.4250830807346</v>
      </c>
      <c r="AB135" s="271">
        <f t="shared" si="164"/>
        <v>10315.87643767062</v>
      </c>
      <c r="AC135" s="271">
        <f t="shared" si="164"/>
        <v>0</v>
      </c>
      <c r="AD135" s="271">
        <f t="shared" si="164"/>
        <v>0</v>
      </c>
      <c r="AE135" s="271">
        <f t="shared" si="164"/>
        <v>5304.262707312907</v>
      </c>
      <c r="AF135" s="271">
        <f t="shared" si="164"/>
        <v>15136.745745548606</v>
      </c>
      <c r="AG135" s="271">
        <f t="shared" si="164"/>
        <v>522.58745884856228</v>
      </c>
      <c r="AH135" s="271">
        <f t="shared" si="164"/>
        <v>0</v>
      </c>
      <c r="AI135" s="271">
        <f t="shared" si="164"/>
        <v>0</v>
      </c>
      <c r="AJ135" s="272">
        <f t="shared" si="164"/>
        <v>522.58745884856228</v>
      </c>
      <c r="AK135" s="273">
        <f t="shared" si="164"/>
        <v>0</v>
      </c>
      <c r="AL135" s="273">
        <f t="shared" si="164"/>
        <v>0</v>
      </c>
      <c r="AM135" s="273">
        <f t="shared" si="164"/>
        <v>0</v>
      </c>
      <c r="AN135" s="273">
        <f t="shared" si="164"/>
        <v>1164.0427203678373</v>
      </c>
      <c r="AO135" s="273">
        <f t="shared" si="164"/>
        <v>0</v>
      </c>
      <c r="AP135" s="273">
        <f t="shared" si="164"/>
        <v>4074.1495212874311</v>
      </c>
      <c r="AQ135" s="271">
        <f t="shared" si="162"/>
        <v>0</v>
      </c>
      <c r="AR135" s="272">
        <f>SUM(AR131:AR133)</f>
        <v>132485.93933772508</v>
      </c>
      <c r="AS135" s="288"/>
      <c r="AT135" s="270">
        <f t="shared" ref="AT135:AX135" si="165">SUM(AT131:AT133)</f>
        <v>33121.48483443127</v>
      </c>
      <c r="AU135" s="271">
        <f>SUM(AU131:AU133)</f>
        <v>33121.48483443127</v>
      </c>
      <c r="AV135" s="271">
        <f>SUM(AV131:AV133)</f>
        <v>33121.48483443127</v>
      </c>
      <c r="AW135" s="271">
        <f t="shared" si="165"/>
        <v>33121.48483443127</v>
      </c>
      <c r="AX135" s="514">
        <f t="shared" si="165"/>
        <v>132485.93933772508</v>
      </c>
      <c r="AY135" s="199"/>
      <c r="AZ135" s="463">
        <f>SUM(E135:N135)</f>
        <v>16509.596354360317</v>
      </c>
      <c r="BA135" s="464">
        <f>SUM(O135:Y135)</f>
        <v>73496.826465964798</v>
      </c>
      <c r="BB135" s="464">
        <f>SUM(Z135:AJ135)</f>
        <v>37241.324275744708</v>
      </c>
      <c r="BC135" s="464">
        <f>SUM(AK135:AQ135)</f>
        <v>5238.1922416552679</v>
      </c>
      <c r="BD135" s="465">
        <f>SUM(AZ135:BC135)</f>
        <v>132485.93933772508</v>
      </c>
      <c r="BE135" s="175"/>
      <c r="BF135" s="460">
        <f>SUM(E135:N135)</f>
        <v>16509.596354360317</v>
      </c>
      <c r="BG135" s="461">
        <f>SUM(Z135:AJ135)</f>
        <v>37241.324275744708</v>
      </c>
      <c r="BH135" s="461"/>
      <c r="BI135" s="461"/>
      <c r="BJ135" s="461">
        <f>SUM(O135:Y135)</f>
        <v>73496.826465964798</v>
      </c>
      <c r="BK135" s="594">
        <f t="shared" ref="BK135" si="166">SUM(BF135:BJ135)</f>
        <v>127247.74709606983</v>
      </c>
    </row>
    <row r="136" spans="1:63" x14ac:dyDescent="0.25">
      <c r="A136" s="183"/>
      <c r="B136" s="184"/>
      <c r="C136" s="184"/>
      <c r="D136" s="184"/>
      <c r="E136" s="196"/>
      <c r="F136" s="197"/>
      <c r="G136" s="197"/>
      <c r="H136" s="197"/>
      <c r="I136" s="197"/>
      <c r="J136" s="197"/>
      <c r="K136" s="197"/>
      <c r="L136" s="197"/>
      <c r="M136" s="197"/>
      <c r="N136" s="198"/>
      <c r="O136" s="196"/>
      <c r="P136" s="197"/>
      <c r="Q136" s="197"/>
      <c r="R136" s="197"/>
      <c r="S136" s="197"/>
      <c r="T136" s="197"/>
      <c r="U136" s="197"/>
      <c r="V136" s="197"/>
      <c r="W136" s="197"/>
      <c r="X136" s="204"/>
      <c r="Y136" s="197"/>
      <c r="Z136" s="197"/>
      <c r="AA136" s="197"/>
      <c r="AB136" s="197"/>
      <c r="AC136" s="197"/>
      <c r="AD136" s="197"/>
      <c r="AE136" s="197"/>
      <c r="AF136" s="197"/>
      <c r="AG136" s="197"/>
      <c r="AH136" s="197"/>
      <c r="AI136" s="197"/>
      <c r="AJ136" s="198"/>
      <c r="AK136" s="197"/>
      <c r="AL136" s="197"/>
      <c r="AM136" s="197"/>
      <c r="AN136" s="197"/>
      <c r="AO136" s="197"/>
      <c r="AP136" s="197"/>
      <c r="AQ136" s="197"/>
      <c r="AR136" s="198"/>
      <c r="AS136" s="199"/>
      <c r="AT136" s="392"/>
      <c r="AU136" s="248"/>
      <c r="AV136" s="248"/>
      <c r="AW136" s="248"/>
      <c r="AX136" s="509"/>
      <c r="AY136" s="199"/>
      <c r="AZ136" s="453"/>
      <c r="BA136" s="446"/>
      <c r="BB136" s="446"/>
      <c r="BC136" s="446"/>
      <c r="BD136" s="459"/>
      <c r="BE136" s="175"/>
      <c r="BF136" s="174"/>
      <c r="BG136" s="168"/>
      <c r="BH136" s="383"/>
      <c r="BI136" s="383"/>
      <c r="BJ136" s="383"/>
      <c r="BK136" s="593"/>
    </row>
    <row r="137" spans="1:63" x14ac:dyDescent="0.25">
      <c r="A137" s="174"/>
      <c r="B137" s="258">
        <v>5400</v>
      </c>
      <c r="C137" s="258" t="s">
        <v>171</v>
      </c>
      <c r="D137" s="200"/>
      <c r="E137" s="201"/>
      <c r="F137" s="204"/>
      <c r="G137" s="204"/>
      <c r="H137" s="204"/>
      <c r="I137" s="202"/>
      <c r="J137" s="202"/>
      <c r="K137" s="202"/>
      <c r="L137" s="693"/>
      <c r="M137" s="693"/>
      <c r="N137" s="203"/>
      <c r="O137" s="201"/>
      <c r="P137" s="204"/>
      <c r="Q137" s="204"/>
      <c r="R137" s="204"/>
      <c r="S137" s="204"/>
      <c r="T137" s="202"/>
      <c r="U137" s="202"/>
      <c r="V137" s="202"/>
      <c r="W137" s="202"/>
      <c r="X137" s="202"/>
      <c r="Y137" s="202"/>
      <c r="Z137" s="204"/>
      <c r="AA137" s="202"/>
      <c r="AB137" s="202"/>
      <c r="AC137" s="239">
        <f t="shared" ref="AC137" si="167">Y137</f>
        <v>0</v>
      </c>
      <c r="AD137" s="202"/>
      <c r="AE137" s="202"/>
      <c r="AF137" s="202"/>
      <c r="AG137" s="202"/>
      <c r="AH137" s="202"/>
      <c r="AI137" s="202"/>
      <c r="AJ137" s="203"/>
      <c r="AK137" s="204"/>
      <c r="AL137" s="204"/>
      <c r="AM137" s="204"/>
      <c r="AN137" s="204"/>
      <c r="AO137" s="204"/>
      <c r="AP137" s="204"/>
      <c r="AQ137" s="202"/>
      <c r="AR137" s="203"/>
      <c r="AS137" s="199"/>
      <c r="AT137" s="392"/>
      <c r="AU137" s="248"/>
      <c r="AV137" s="248"/>
      <c r="AW137" s="248"/>
      <c r="AX137" s="509"/>
      <c r="AY137" s="199"/>
      <c r="AZ137" s="453"/>
      <c r="BA137" s="446"/>
      <c r="BB137" s="446"/>
      <c r="BC137" s="446"/>
      <c r="BD137" s="459"/>
      <c r="BE137" s="175"/>
      <c r="BF137" s="174"/>
      <c r="BG137" s="168"/>
      <c r="BH137" s="383"/>
      <c r="BI137" s="383"/>
      <c r="BJ137" s="383"/>
      <c r="BK137" s="593"/>
    </row>
    <row r="138" spans="1:63" x14ac:dyDescent="0.25">
      <c r="A138" s="174"/>
      <c r="B138" s="258"/>
      <c r="C138" s="212">
        <v>5401</v>
      </c>
      <c r="D138" s="242" t="s">
        <v>172</v>
      </c>
      <c r="E138" s="280">
        <v>0</v>
      </c>
      <c r="F138" s="282">
        <v>0</v>
      </c>
      <c r="G138" s="282">
        <v>0</v>
      </c>
      <c r="H138" s="282">
        <v>0</v>
      </c>
      <c r="I138" s="241">
        <v>0</v>
      </c>
      <c r="J138" s="241">
        <v>0</v>
      </c>
      <c r="K138" s="241">
        <v>0</v>
      </c>
      <c r="L138" s="690">
        <v>0</v>
      </c>
      <c r="M138" s="690">
        <v>0</v>
      </c>
      <c r="N138" s="281">
        <v>2093.1691627708929</v>
      </c>
      <c r="O138" s="280">
        <v>0</v>
      </c>
      <c r="P138" s="282">
        <v>884.76335778126804</v>
      </c>
      <c r="Q138" s="282">
        <v>884.76335778126804</v>
      </c>
      <c r="R138" s="282">
        <v>884.76335778126804</v>
      </c>
      <c r="S138" s="282">
        <v>2654.2900733438041</v>
      </c>
      <c r="T138" s="241">
        <v>0</v>
      </c>
      <c r="U138" s="241">
        <v>279.39895508882154</v>
      </c>
      <c r="V138" s="241">
        <v>949.95644730199308</v>
      </c>
      <c r="W138" s="241">
        <v>1424.9346709529898</v>
      </c>
      <c r="X138" s="241">
        <v>0</v>
      </c>
      <c r="Y138" s="241">
        <v>2654.2900733438041</v>
      </c>
      <c r="Z138" s="282">
        <v>0</v>
      </c>
      <c r="AA138" s="241">
        <v>261.29372942428114</v>
      </c>
      <c r="AB138" s="241">
        <v>1332.5980200638339</v>
      </c>
      <c r="AC138" s="239">
        <v>0</v>
      </c>
      <c r="AD138" s="241">
        <v>0</v>
      </c>
      <c r="AE138" s="241">
        <v>888.39868004255584</v>
      </c>
      <c r="AF138" s="241">
        <v>2482.2904295306707</v>
      </c>
      <c r="AG138" s="274">
        <v>0</v>
      </c>
      <c r="AH138" s="241">
        <v>0</v>
      </c>
      <c r="AI138" s="241">
        <v>0</v>
      </c>
      <c r="AJ138" s="281">
        <v>0</v>
      </c>
      <c r="AK138" s="282">
        <v>0</v>
      </c>
      <c r="AL138" s="282">
        <v>0</v>
      </c>
      <c r="AM138" s="282">
        <v>0</v>
      </c>
      <c r="AN138" s="282">
        <v>0</v>
      </c>
      <c r="AO138" s="282">
        <v>0</v>
      </c>
      <c r="AP138" s="282">
        <v>0</v>
      </c>
      <c r="AQ138" s="241">
        <v>0</v>
      </c>
      <c r="AR138" s="281">
        <f>SUM(E138:AQ138)</f>
        <v>17674.910315207449</v>
      </c>
      <c r="AS138" s="384"/>
      <c r="AT138" s="390">
        <f>$AR138/4</f>
        <v>4418.7275788018624</v>
      </c>
      <c r="AU138" s="390">
        <f t="shared" ref="AU138:AW139" si="168">$AR138/4</f>
        <v>4418.7275788018624</v>
      </c>
      <c r="AV138" s="390">
        <f t="shared" si="168"/>
        <v>4418.7275788018624</v>
      </c>
      <c r="AW138" s="390">
        <f t="shared" si="168"/>
        <v>4418.7275788018624</v>
      </c>
      <c r="AX138" s="508">
        <f t="shared" ref="AX138:AX139" si="169">SUM(AT138:AW138)</f>
        <v>17674.910315207449</v>
      </c>
      <c r="AY138" s="199"/>
      <c r="AZ138" s="453">
        <f>SUM(E138:N138)</f>
        <v>2093.1691627708929</v>
      </c>
      <c r="BA138" s="446">
        <f>SUM(O138:Y138)</f>
        <v>10617.160293375216</v>
      </c>
      <c r="BB138" s="446">
        <f>SUM(Z138:AJ138)</f>
        <v>4964.5808590613415</v>
      </c>
      <c r="BC138" s="446">
        <f>SUM(AK138:AQ138)</f>
        <v>0</v>
      </c>
      <c r="BD138" s="459">
        <f t="shared" ref="BD138:BD139" si="170">SUM(AZ138:BC138)</f>
        <v>17674.910315207453</v>
      </c>
      <c r="BE138" s="175"/>
      <c r="BF138" s="450">
        <f>SUM(E138:N138)</f>
        <v>2093.1691627708929</v>
      </c>
      <c r="BG138" s="444">
        <f>SUM(Z138:AJ138)</f>
        <v>4964.5808590613415</v>
      </c>
      <c r="BH138" s="444"/>
      <c r="BI138" s="444"/>
      <c r="BJ138" s="444">
        <f>SUM(O138:Y138)</f>
        <v>10617.160293375216</v>
      </c>
      <c r="BK138" s="595">
        <f t="shared" ref="BK138:BK139" si="171">SUM(BF138:BJ138)</f>
        <v>17674.910315207453</v>
      </c>
    </row>
    <row r="139" spans="1:63" x14ac:dyDescent="0.25">
      <c r="A139" s="174"/>
      <c r="B139" s="258"/>
      <c r="C139" s="212">
        <v>5402</v>
      </c>
      <c r="D139" s="242" t="s">
        <v>173</v>
      </c>
      <c r="E139" s="280">
        <v>0</v>
      </c>
      <c r="F139" s="282">
        <v>0</v>
      </c>
      <c r="G139" s="282">
        <v>0</v>
      </c>
      <c r="H139" s="282">
        <v>0</v>
      </c>
      <c r="I139" s="241">
        <v>0</v>
      </c>
      <c r="J139" s="241">
        <v>0</v>
      </c>
      <c r="K139" s="241">
        <v>0</v>
      </c>
      <c r="L139" s="690">
        <v>0</v>
      </c>
      <c r="M139" s="690">
        <v>0</v>
      </c>
      <c r="N139" s="281">
        <v>1894.868926297861</v>
      </c>
      <c r="O139" s="280">
        <v>0</v>
      </c>
      <c r="P139" s="282">
        <v>838.19686526646456</v>
      </c>
      <c r="Q139" s="282">
        <v>782.31707424870024</v>
      </c>
      <c r="R139" s="282">
        <v>782.31707424870024</v>
      </c>
      <c r="S139" s="282">
        <v>2402.831013763865</v>
      </c>
      <c r="T139" s="241">
        <v>0</v>
      </c>
      <c r="U139" s="241">
        <v>335.2787461065858</v>
      </c>
      <c r="V139" s="241">
        <v>1396.9947754441075</v>
      </c>
      <c r="W139" s="241">
        <v>670.5574922131716</v>
      </c>
      <c r="X139" s="241">
        <v>0</v>
      </c>
      <c r="Y139" s="241">
        <v>2402.831013763865</v>
      </c>
      <c r="Z139" s="282">
        <v>0</v>
      </c>
      <c r="AA139" s="241">
        <v>313.55247530913738</v>
      </c>
      <c r="AB139" s="241">
        <v>627.10495061827476</v>
      </c>
      <c r="AC139" s="239">
        <v>0</v>
      </c>
      <c r="AD139" s="241">
        <v>0</v>
      </c>
      <c r="AE139" s="241">
        <v>1306.4686471214056</v>
      </c>
      <c r="AF139" s="241">
        <v>2247.1260730488179</v>
      </c>
      <c r="AG139" s="274">
        <v>0</v>
      </c>
      <c r="AH139" s="241">
        <v>0</v>
      </c>
      <c r="AI139" s="241">
        <v>0</v>
      </c>
      <c r="AJ139" s="281">
        <v>0</v>
      </c>
      <c r="AK139" s="282">
        <v>0</v>
      </c>
      <c r="AL139" s="282">
        <v>0</v>
      </c>
      <c r="AM139" s="282">
        <v>0</v>
      </c>
      <c r="AN139" s="282">
        <v>0</v>
      </c>
      <c r="AO139" s="282">
        <v>0</v>
      </c>
      <c r="AP139" s="282">
        <v>0</v>
      </c>
      <c r="AQ139" s="241">
        <v>0</v>
      </c>
      <c r="AR139" s="281">
        <f>SUM(E139:AQ139)</f>
        <v>16000.445127450957</v>
      </c>
      <c r="AS139" s="384"/>
      <c r="AT139" s="390">
        <f>$AR139/4</f>
        <v>4000.1112818627394</v>
      </c>
      <c r="AU139" s="390">
        <f t="shared" si="168"/>
        <v>4000.1112818627394</v>
      </c>
      <c r="AV139" s="390">
        <f t="shared" si="168"/>
        <v>4000.1112818627394</v>
      </c>
      <c r="AW139" s="390">
        <f t="shared" si="168"/>
        <v>4000.1112818627394</v>
      </c>
      <c r="AX139" s="508">
        <f t="shared" si="169"/>
        <v>16000.445127450957</v>
      </c>
      <c r="AY139" s="199"/>
      <c r="AZ139" s="453">
        <f>SUM(E139:N139)</f>
        <v>1894.868926297861</v>
      </c>
      <c r="BA139" s="446">
        <f>SUM(O139:Y139)</f>
        <v>9611.3240550554601</v>
      </c>
      <c r="BB139" s="446">
        <f>SUM(Z139:AJ139)</f>
        <v>4494.252146097635</v>
      </c>
      <c r="BC139" s="446">
        <f>SUM(AK139:AQ139)</f>
        <v>0</v>
      </c>
      <c r="BD139" s="459">
        <f t="shared" si="170"/>
        <v>16000.445127450956</v>
      </c>
      <c r="BE139" s="175"/>
      <c r="BF139" s="450">
        <f>SUM(E139:N139)</f>
        <v>1894.868926297861</v>
      </c>
      <c r="BG139" s="444">
        <f>SUM(Z139:AJ139)</f>
        <v>4494.252146097635</v>
      </c>
      <c r="BH139" s="444"/>
      <c r="BI139" s="444"/>
      <c r="BJ139" s="444">
        <f>SUM(O139:Y139)</f>
        <v>9611.3240550554601</v>
      </c>
      <c r="BK139" s="595">
        <f t="shared" si="171"/>
        <v>16000.445127450956</v>
      </c>
    </row>
    <row r="140" spans="1:63" x14ac:dyDescent="0.25">
      <c r="A140" s="174"/>
      <c r="B140" s="176"/>
      <c r="C140" s="176"/>
      <c r="D140" s="237"/>
      <c r="E140" s="238"/>
      <c r="F140" s="239"/>
      <c r="G140" s="239"/>
      <c r="H140" s="239"/>
      <c r="I140" s="274"/>
      <c r="J140" s="274"/>
      <c r="K140" s="274"/>
      <c r="L140" s="689"/>
      <c r="M140" s="689"/>
      <c r="N140" s="275"/>
      <c r="O140" s="238"/>
      <c r="P140" s="239"/>
      <c r="Q140" s="239"/>
      <c r="R140" s="239"/>
      <c r="S140" s="239"/>
      <c r="T140" s="274"/>
      <c r="U140" s="274"/>
      <c r="V140" s="274"/>
      <c r="W140" s="274"/>
      <c r="X140" s="274"/>
      <c r="Y140" s="274"/>
      <c r="Z140" s="239"/>
      <c r="AA140" s="274"/>
      <c r="AB140" s="274"/>
      <c r="AC140" s="274"/>
      <c r="AD140" s="274"/>
      <c r="AE140" s="274"/>
      <c r="AF140" s="274"/>
      <c r="AG140" s="274"/>
      <c r="AH140" s="274"/>
      <c r="AI140" s="274"/>
      <c r="AJ140" s="275"/>
      <c r="AK140" s="239"/>
      <c r="AL140" s="239"/>
      <c r="AM140" s="239"/>
      <c r="AN140" s="239"/>
      <c r="AO140" s="239"/>
      <c r="AP140" s="239"/>
      <c r="AQ140" s="274"/>
      <c r="AR140" s="275"/>
      <c r="AS140" s="384"/>
      <c r="AT140" s="392"/>
      <c r="AU140" s="248"/>
      <c r="AV140" s="248"/>
      <c r="AW140" s="248"/>
      <c r="AX140" s="509"/>
      <c r="AY140" s="199"/>
      <c r="AZ140" s="453"/>
      <c r="BA140" s="446"/>
      <c r="BB140" s="446"/>
      <c r="BC140" s="446"/>
      <c r="BD140" s="459"/>
      <c r="BE140" s="175"/>
      <c r="BF140" s="174"/>
      <c r="BG140" s="168"/>
      <c r="BH140" s="383"/>
      <c r="BI140" s="383"/>
      <c r="BJ140" s="383"/>
      <c r="BK140" s="593"/>
    </row>
    <row r="141" spans="1:63" x14ac:dyDescent="0.25">
      <c r="A141" s="249"/>
      <c r="B141" s="258"/>
      <c r="C141" s="258">
        <v>5499</v>
      </c>
      <c r="D141" s="259" t="s">
        <v>106</v>
      </c>
      <c r="E141" s="260">
        <f t="shared" ref="E141:AQ141" si="172">SUM(E138:E139)</f>
        <v>0</v>
      </c>
      <c r="F141" s="260">
        <f t="shared" si="172"/>
        <v>0</v>
      </c>
      <c r="G141" s="260">
        <f t="shared" si="172"/>
        <v>0</v>
      </c>
      <c r="H141" s="260">
        <f t="shared" si="172"/>
        <v>0</v>
      </c>
      <c r="I141" s="261">
        <f t="shared" si="172"/>
        <v>0</v>
      </c>
      <c r="J141" s="261">
        <f t="shared" si="172"/>
        <v>0</v>
      </c>
      <c r="K141" s="261">
        <f t="shared" si="172"/>
        <v>0</v>
      </c>
      <c r="L141" s="261">
        <f t="shared" si="172"/>
        <v>0</v>
      </c>
      <c r="M141" s="261">
        <f t="shared" si="172"/>
        <v>0</v>
      </c>
      <c r="N141" s="262">
        <f t="shared" si="172"/>
        <v>3988.0380890687538</v>
      </c>
      <c r="O141" s="260">
        <f t="shared" si="172"/>
        <v>0</v>
      </c>
      <c r="P141" s="260">
        <f t="shared" si="172"/>
        <v>1722.9602230477326</v>
      </c>
      <c r="Q141" s="260">
        <f t="shared" si="172"/>
        <v>1667.0804320299683</v>
      </c>
      <c r="R141" s="260">
        <f t="shared" si="172"/>
        <v>1667.0804320299683</v>
      </c>
      <c r="S141" s="260">
        <f t="shared" si="172"/>
        <v>5057.1210871076692</v>
      </c>
      <c r="T141" s="261">
        <f t="shared" si="172"/>
        <v>0</v>
      </c>
      <c r="U141" s="261">
        <f t="shared" si="172"/>
        <v>614.67770119540728</v>
      </c>
      <c r="V141" s="261">
        <f t="shared" si="172"/>
        <v>2346.9512227461005</v>
      </c>
      <c r="W141" s="261">
        <f t="shared" si="172"/>
        <v>2095.4921631661614</v>
      </c>
      <c r="X141" s="261">
        <f t="shared" ref="X141:Y141" si="173">SUM(X138:X139)</f>
        <v>0</v>
      </c>
      <c r="Y141" s="261">
        <f t="shared" si="173"/>
        <v>5057.1210871076692</v>
      </c>
      <c r="Z141" s="263">
        <f t="shared" ref="Z141:AP141" si="174">SUM(Z138:Z139)</f>
        <v>0</v>
      </c>
      <c r="AA141" s="261">
        <f t="shared" si="174"/>
        <v>574.84620473341852</v>
      </c>
      <c r="AB141" s="261">
        <f t="shared" si="174"/>
        <v>1959.7029706821086</v>
      </c>
      <c r="AC141" s="261">
        <f t="shared" si="174"/>
        <v>0</v>
      </c>
      <c r="AD141" s="261">
        <f t="shared" si="174"/>
        <v>0</v>
      </c>
      <c r="AE141" s="261">
        <f t="shared" si="174"/>
        <v>2194.8673271639614</v>
      </c>
      <c r="AF141" s="261">
        <f t="shared" si="174"/>
        <v>4729.4165025794882</v>
      </c>
      <c r="AG141" s="261">
        <f t="shared" si="174"/>
        <v>0</v>
      </c>
      <c r="AH141" s="261">
        <f t="shared" si="174"/>
        <v>0</v>
      </c>
      <c r="AI141" s="261">
        <f t="shared" si="174"/>
        <v>0</v>
      </c>
      <c r="AJ141" s="262">
        <f t="shared" si="174"/>
        <v>0</v>
      </c>
      <c r="AK141" s="263">
        <f t="shared" si="174"/>
        <v>0</v>
      </c>
      <c r="AL141" s="263">
        <f t="shared" si="174"/>
        <v>0</v>
      </c>
      <c r="AM141" s="263">
        <f t="shared" si="174"/>
        <v>0</v>
      </c>
      <c r="AN141" s="263">
        <f t="shared" si="174"/>
        <v>0</v>
      </c>
      <c r="AO141" s="263">
        <f t="shared" si="174"/>
        <v>0</v>
      </c>
      <c r="AP141" s="263">
        <f t="shared" si="174"/>
        <v>0</v>
      </c>
      <c r="AQ141" s="261">
        <f t="shared" si="172"/>
        <v>0</v>
      </c>
      <c r="AR141" s="262">
        <f>SUM(AR138:AR139)</f>
        <v>33675.355442658409</v>
      </c>
      <c r="AS141" s="312"/>
      <c r="AT141" s="260">
        <f t="shared" ref="AT141:AX141" si="175">SUM(AT138:AT139)</f>
        <v>8418.8388606646022</v>
      </c>
      <c r="AU141" s="261">
        <f t="shared" si="175"/>
        <v>8418.8388606646022</v>
      </c>
      <c r="AV141" s="261">
        <f t="shared" si="175"/>
        <v>8418.8388606646022</v>
      </c>
      <c r="AW141" s="261">
        <f t="shared" si="175"/>
        <v>8418.8388606646022</v>
      </c>
      <c r="AX141" s="515">
        <f t="shared" si="175"/>
        <v>33675.355442658409</v>
      </c>
      <c r="AY141" s="199"/>
      <c r="AZ141" s="463">
        <f>SUM(E141:N141)</f>
        <v>3988.0380890687538</v>
      </c>
      <c r="BA141" s="464">
        <f>SUM(O141:Y141)</f>
        <v>20228.484348430677</v>
      </c>
      <c r="BB141" s="464">
        <f>SUM(Z141:AJ141)</f>
        <v>9458.8330051589764</v>
      </c>
      <c r="BC141" s="464">
        <f>SUM(AK141:AQ141)</f>
        <v>0</v>
      </c>
      <c r="BD141" s="465">
        <f>SUM(AZ141:BC141)</f>
        <v>33675.355442658401</v>
      </c>
      <c r="BE141" s="175"/>
      <c r="BF141" s="460">
        <f>SUM(E141:N141)</f>
        <v>3988.0380890687538</v>
      </c>
      <c r="BG141" s="461">
        <f>SUM(Z141:AJ141)</f>
        <v>9458.8330051589764</v>
      </c>
      <c r="BH141" s="461"/>
      <c r="BI141" s="461"/>
      <c r="BJ141" s="461">
        <f>SUM(O141:Y141)</f>
        <v>20228.484348430677</v>
      </c>
      <c r="BK141" s="594">
        <f t="shared" ref="BK141" si="176">SUM(BF141:BJ141)</f>
        <v>33675.355442658409</v>
      </c>
    </row>
    <row r="142" spans="1:63" x14ac:dyDescent="0.25">
      <c r="A142" s="283"/>
      <c r="B142" s="284"/>
      <c r="C142" s="284"/>
      <c r="D142" s="308"/>
      <c r="E142" s="309"/>
      <c r="F142" s="310"/>
      <c r="G142" s="310"/>
      <c r="H142" s="310"/>
      <c r="I142" s="310"/>
      <c r="J142" s="310"/>
      <c r="K142" s="310"/>
      <c r="L142" s="310"/>
      <c r="M142" s="310"/>
      <c r="N142" s="311"/>
      <c r="O142" s="309"/>
      <c r="P142" s="310"/>
      <c r="Q142" s="310"/>
      <c r="R142" s="310"/>
      <c r="S142" s="310"/>
      <c r="T142" s="310"/>
      <c r="U142" s="310"/>
      <c r="V142" s="310"/>
      <c r="W142" s="310"/>
      <c r="X142" s="263"/>
      <c r="Y142" s="310"/>
      <c r="Z142" s="310"/>
      <c r="AA142" s="310"/>
      <c r="AB142" s="310"/>
      <c r="AC142" s="310"/>
      <c r="AD142" s="310"/>
      <c r="AE142" s="310"/>
      <c r="AF142" s="310"/>
      <c r="AG142" s="310"/>
      <c r="AH142" s="310"/>
      <c r="AI142" s="310"/>
      <c r="AJ142" s="311"/>
      <c r="AK142" s="310"/>
      <c r="AL142" s="310"/>
      <c r="AM142" s="310"/>
      <c r="AN142" s="310"/>
      <c r="AO142" s="310"/>
      <c r="AP142" s="310"/>
      <c r="AQ142" s="310"/>
      <c r="AR142" s="311"/>
      <c r="AS142" s="312"/>
      <c r="AT142" s="277"/>
      <c r="AU142" s="256"/>
      <c r="AV142" s="256"/>
      <c r="AW142" s="256"/>
      <c r="AX142" s="510"/>
      <c r="AY142" s="199"/>
      <c r="AZ142" s="453"/>
      <c r="BA142" s="446"/>
      <c r="BB142" s="446"/>
      <c r="BC142" s="446"/>
      <c r="BD142" s="459"/>
      <c r="BE142" s="175"/>
      <c r="BF142" s="174"/>
      <c r="BG142" s="168"/>
      <c r="BH142" s="383"/>
      <c r="BI142" s="383"/>
      <c r="BJ142" s="383"/>
      <c r="BK142" s="593"/>
    </row>
    <row r="143" spans="1:63" x14ac:dyDescent="0.25">
      <c r="A143" s="249"/>
      <c r="B143" s="305">
        <v>5500</v>
      </c>
      <c r="C143" s="924" t="s">
        <v>174</v>
      </c>
      <c r="D143" s="925"/>
      <c r="E143" s="313"/>
      <c r="F143" s="316"/>
      <c r="G143" s="316"/>
      <c r="H143" s="316"/>
      <c r="I143" s="314"/>
      <c r="J143" s="314"/>
      <c r="K143" s="314"/>
      <c r="L143" s="694"/>
      <c r="M143" s="694"/>
      <c r="N143" s="315"/>
      <c r="O143" s="313"/>
      <c r="P143" s="316"/>
      <c r="Q143" s="316"/>
      <c r="R143" s="316"/>
      <c r="S143" s="316"/>
      <c r="T143" s="314"/>
      <c r="U143" s="314"/>
      <c r="V143" s="314"/>
      <c r="W143" s="314"/>
      <c r="X143" s="314"/>
      <c r="Y143" s="314"/>
      <c r="Z143" s="316"/>
      <c r="AA143" s="314"/>
      <c r="AB143" s="314"/>
      <c r="AC143" s="314"/>
      <c r="AD143" s="314"/>
      <c r="AE143" s="314"/>
      <c r="AF143" s="314"/>
      <c r="AG143" s="314"/>
      <c r="AH143" s="314"/>
      <c r="AI143" s="314"/>
      <c r="AJ143" s="315"/>
      <c r="AK143" s="316"/>
      <c r="AL143" s="316"/>
      <c r="AM143" s="316"/>
      <c r="AN143" s="316"/>
      <c r="AO143" s="316"/>
      <c r="AP143" s="316"/>
      <c r="AQ143" s="314"/>
      <c r="AR143" s="315"/>
      <c r="AS143" s="399"/>
      <c r="AT143" s="277"/>
      <c r="AU143" s="256"/>
      <c r="AV143" s="256"/>
      <c r="AW143" s="256"/>
      <c r="AX143" s="510"/>
      <c r="AY143" s="199"/>
      <c r="AZ143" s="453"/>
      <c r="BA143" s="446"/>
      <c r="BB143" s="446"/>
      <c r="BC143" s="446"/>
      <c r="BD143" s="459"/>
      <c r="BE143" s="175"/>
      <c r="BF143" s="174"/>
      <c r="BG143" s="168"/>
      <c r="BH143" s="383"/>
      <c r="BI143" s="383"/>
      <c r="BJ143" s="383"/>
      <c r="BK143" s="593"/>
    </row>
    <row r="144" spans="1:63" x14ac:dyDescent="0.25">
      <c r="A144" s="249"/>
      <c r="B144" s="318"/>
      <c r="C144" s="318">
        <v>5501</v>
      </c>
      <c r="D144" s="237" t="s">
        <v>175</v>
      </c>
      <c r="E144" s="238"/>
      <c r="F144" s="239"/>
      <c r="G144" s="239"/>
      <c r="H144" s="239"/>
      <c r="I144" s="274"/>
      <c r="J144" s="274"/>
      <c r="K144" s="274"/>
      <c r="L144" s="689"/>
      <c r="M144" s="689"/>
      <c r="N144" s="275"/>
      <c r="O144" s="238"/>
      <c r="P144" s="239"/>
      <c r="Q144" s="239"/>
      <c r="R144" s="239"/>
      <c r="S144" s="239"/>
      <c r="T144" s="274"/>
      <c r="U144" s="274"/>
      <c r="V144" s="274"/>
      <c r="W144" s="274"/>
      <c r="X144" s="274"/>
      <c r="Y144" s="274"/>
      <c r="Z144" s="239"/>
      <c r="AA144" s="274"/>
      <c r="AB144" s="274"/>
      <c r="AC144" s="274"/>
      <c r="AD144" s="274"/>
      <c r="AE144" s="274"/>
      <c r="AF144" s="274"/>
      <c r="AG144" s="274"/>
      <c r="AH144" s="274"/>
      <c r="AI144" s="274"/>
      <c r="AJ144" s="275"/>
      <c r="AK144" s="239"/>
      <c r="AL144" s="239"/>
      <c r="AM144" s="239"/>
      <c r="AN144" s="239"/>
      <c r="AO144" s="239"/>
      <c r="AP144" s="239"/>
      <c r="AQ144" s="274"/>
      <c r="AR144" s="281">
        <f>SUM(E144:AQ144)</f>
        <v>0</v>
      </c>
      <c r="AS144" s="384"/>
      <c r="AT144" s="390">
        <f>$AR144/4</f>
        <v>0</v>
      </c>
      <c r="AU144" s="390">
        <f t="shared" ref="AU144:AW145" si="177">$AR144/4</f>
        <v>0</v>
      </c>
      <c r="AV144" s="390">
        <f t="shared" si="177"/>
        <v>0</v>
      </c>
      <c r="AW144" s="390">
        <f t="shared" si="177"/>
        <v>0</v>
      </c>
      <c r="AX144" s="508">
        <f t="shared" ref="AX144:AX145" si="178">SUM(AT144:AW144)</f>
        <v>0</v>
      </c>
      <c r="AY144" s="199"/>
      <c r="AZ144" s="453">
        <f>SUM(E144:N144)</f>
        <v>0</v>
      </c>
      <c r="BA144" s="446">
        <f>SUM(O144:Y144)</f>
        <v>0</v>
      </c>
      <c r="BB144" s="446">
        <f>SUM(Z144:AJ144)</f>
        <v>0</v>
      </c>
      <c r="BC144" s="446">
        <f>SUM(AK144:AQ144)</f>
        <v>0</v>
      </c>
      <c r="BD144" s="459">
        <f t="shared" ref="BD144:BD145" si="179">SUM(AZ144:BC144)</f>
        <v>0</v>
      </c>
      <c r="BE144" s="175"/>
      <c r="BF144" s="450">
        <f>SUM(E144:N144)</f>
        <v>0</v>
      </c>
      <c r="BG144" s="444">
        <f>SUM(Z144:AJ144)</f>
        <v>0</v>
      </c>
      <c r="BH144" s="444"/>
      <c r="BI144" s="444"/>
      <c r="BJ144" s="444">
        <f>SUM(O144:Y144)</f>
        <v>0</v>
      </c>
      <c r="BK144" s="595">
        <f t="shared" ref="BK144:BK145" si="180">SUM(BF144:BJ144)</f>
        <v>0</v>
      </c>
    </row>
    <row r="145" spans="1:63" x14ac:dyDescent="0.25">
      <c r="A145" s="249"/>
      <c r="B145" s="318"/>
      <c r="C145" s="318">
        <v>5502</v>
      </c>
      <c r="D145" s="237" t="s">
        <v>176</v>
      </c>
      <c r="E145" s="238"/>
      <c r="F145" s="239"/>
      <c r="G145" s="239"/>
      <c r="H145" s="239"/>
      <c r="I145" s="274"/>
      <c r="J145" s="274"/>
      <c r="K145" s="274"/>
      <c r="L145" s="689"/>
      <c r="M145" s="689"/>
      <c r="N145" s="275"/>
      <c r="O145" s="238"/>
      <c r="P145" s="239"/>
      <c r="Q145" s="239"/>
      <c r="R145" s="239"/>
      <c r="S145" s="239"/>
      <c r="T145" s="274"/>
      <c r="U145" s="274"/>
      <c r="V145" s="274"/>
      <c r="W145" s="274"/>
      <c r="X145" s="274"/>
      <c r="Y145" s="274"/>
      <c r="Z145" s="239"/>
      <c r="AA145" s="274"/>
      <c r="AB145" s="274"/>
      <c r="AC145" s="274"/>
      <c r="AD145" s="274"/>
      <c r="AE145" s="274"/>
      <c r="AF145" s="274"/>
      <c r="AG145" s="274"/>
      <c r="AH145" s="274"/>
      <c r="AI145" s="274"/>
      <c r="AJ145" s="275"/>
      <c r="AK145" s="239"/>
      <c r="AL145" s="239"/>
      <c r="AM145" s="239"/>
      <c r="AN145" s="239"/>
      <c r="AO145" s="239"/>
      <c r="AP145" s="239"/>
      <c r="AQ145" s="274"/>
      <c r="AR145" s="281">
        <f>SUM(E145:AQ145)</f>
        <v>0</v>
      </c>
      <c r="AS145" s="384"/>
      <c r="AT145" s="390">
        <f>$AR145/4</f>
        <v>0</v>
      </c>
      <c r="AU145" s="390">
        <f t="shared" si="177"/>
        <v>0</v>
      </c>
      <c r="AV145" s="390">
        <f t="shared" si="177"/>
        <v>0</v>
      </c>
      <c r="AW145" s="390">
        <f t="shared" si="177"/>
        <v>0</v>
      </c>
      <c r="AX145" s="508">
        <f t="shared" si="178"/>
        <v>0</v>
      </c>
      <c r="AY145" s="199"/>
      <c r="AZ145" s="453">
        <f>SUM(E145:N145)</f>
        <v>0</v>
      </c>
      <c r="BA145" s="446">
        <f>SUM(O145:Y145)</f>
        <v>0</v>
      </c>
      <c r="BB145" s="446">
        <f>SUM(Z145:AJ145)</f>
        <v>0</v>
      </c>
      <c r="BC145" s="446">
        <f>SUM(AK145:AQ145)</f>
        <v>0</v>
      </c>
      <c r="BD145" s="459">
        <f t="shared" si="179"/>
        <v>0</v>
      </c>
      <c r="BE145" s="175"/>
      <c r="BF145" s="450">
        <f>SUM(E145:N145)</f>
        <v>0</v>
      </c>
      <c r="BG145" s="444">
        <f>SUM(Z145:AJ145)</f>
        <v>0</v>
      </c>
      <c r="BH145" s="444"/>
      <c r="BI145" s="444"/>
      <c r="BJ145" s="444">
        <f>SUM(O145:Y145)</f>
        <v>0</v>
      </c>
      <c r="BK145" s="595">
        <f t="shared" si="180"/>
        <v>0</v>
      </c>
    </row>
    <row r="146" spans="1:63" x14ac:dyDescent="0.25">
      <c r="A146" s="249"/>
      <c r="B146" s="318"/>
      <c r="C146" s="318"/>
      <c r="D146" s="237"/>
      <c r="E146" s="238"/>
      <c r="F146" s="239"/>
      <c r="G146" s="239"/>
      <c r="H146" s="239"/>
      <c r="I146" s="274"/>
      <c r="J146" s="274"/>
      <c r="K146" s="274"/>
      <c r="L146" s="689"/>
      <c r="M146" s="689"/>
      <c r="N146" s="275"/>
      <c r="O146" s="238"/>
      <c r="P146" s="239"/>
      <c r="Q146" s="239"/>
      <c r="R146" s="239"/>
      <c r="S146" s="239"/>
      <c r="T146" s="274"/>
      <c r="U146" s="274"/>
      <c r="V146" s="274"/>
      <c r="W146" s="274"/>
      <c r="X146" s="274"/>
      <c r="Y146" s="274"/>
      <c r="Z146" s="239"/>
      <c r="AA146" s="274"/>
      <c r="AB146" s="274"/>
      <c r="AC146" s="274"/>
      <c r="AD146" s="274"/>
      <c r="AE146" s="274"/>
      <c r="AF146" s="274"/>
      <c r="AG146" s="274"/>
      <c r="AH146" s="274"/>
      <c r="AI146" s="274"/>
      <c r="AJ146" s="275"/>
      <c r="AK146" s="239"/>
      <c r="AL146" s="239"/>
      <c r="AM146" s="239"/>
      <c r="AN146" s="239"/>
      <c r="AO146" s="239"/>
      <c r="AP146" s="239"/>
      <c r="AQ146" s="274"/>
      <c r="AR146" s="275"/>
      <c r="AS146" s="384"/>
      <c r="AT146" s="392"/>
      <c r="AU146" s="248"/>
      <c r="AV146" s="248"/>
      <c r="AW146" s="248"/>
      <c r="AX146" s="509"/>
      <c r="AY146" s="199"/>
      <c r="AZ146" s="453"/>
      <c r="BA146" s="446"/>
      <c r="BB146" s="446"/>
      <c r="BC146" s="446"/>
      <c r="BD146" s="459"/>
      <c r="BE146" s="175"/>
      <c r="BF146" s="174"/>
      <c r="BG146" s="168"/>
      <c r="BH146" s="383"/>
      <c r="BI146" s="383"/>
      <c r="BJ146" s="383"/>
      <c r="BK146" s="593"/>
    </row>
    <row r="147" spans="1:63" x14ac:dyDescent="0.25">
      <c r="A147" s="249"/>
      <c r="B147" s="258"/>
      <c r="C147" s="258">
        <v>5599</v>
      </c>
      <c r="D147" s="259" t="s">
        <v>106</v>
      </c>
      <c r="E147" s="260">
        <f t="shared" ref="E147:AQ147" si="181">SUM(E144:E145)</f>
        <v>0</v>
      </c>
      <c r="F147" s="260">
        <f t="shared" si="181"/>
        <v>0</v>
      </c>
      <c r="G147" s="260">
        <f t="shared" si="181"/>
        <v>0</v>
      </c>
      <c r="H147" s="260">
        <f t="shared" si="181"/>
        <v>0</v>
      </c>
      <c r="I147" s="261">
        <f t="shared" si="181"/>
        <v>0</v>
      </c>
      <c r="J147" s="261">
        <f t="shared" si="181"/>
        <v>0</v>
      </c>
      <c r="K147" s="261">
        <f t="shared" si="181"/>
        <v>0</v>
      </c>
      <c r="L147" s="261">
        <f t="shared" si="181"/>
        <v>0</v>
      </c>
      <c r="M147" s="261">
        <f t="shared" si="181"/>
        <v>0</v>
      </c>
      <c r="N147" s="262">
        <f t="shared" si="181"/>
        <v>0</v>
      </c>
      <c r="O147" s="260">
        <f t="shared" si="181"/>
        <v>0</v>
      </c>
      <c r="P147" s="260">
        <f t="shared" si="181"/>
        <v>0</v>
      </c>
      <c r="Q147" s="260">
        <f t="shared" si="181"/>
        <v>0</v>
      </c>
      <c r="R147" s="260">
        <f t="shared" si="181"/>
        <v>0</v>
      </c>
      <c r="S147" s="260">
        <f t="shared" si="181"/>
        <v>0</v>
      </c>
      <c r="T147" s="261">
        <f t="shared" si="181"/>
        <v>0</v>
      </c>
      <c r="U147" s="261">
        <f t="shared" si="181"/>
        <v>0</v>
      </c>
      <c r="V147" s="261">
        <f t="shared" si="181"/>
        <v>0</v>
      </c>
      <c r="W147" s="261">
        <f t="shared" si="181"/>
        <v>0</v>
      </c>
      <c r="X147" s="261">
        <f t="shared" si="181"/>
        <v>0</v>
      </c>
      <c r="Y147" s="261">
        <f t="shared" si="181"/>
        <v>0</v>
      </c>
      <c r="Z147" s="263">
        <f t="shared" ref="Z147:AP147" si="182">SUM(Z144:Z145)</f>
        <v>0</v>
      </c>
      <c r="AA147" s="261">
        <f t="shared" si="182"/>
        <v>0</v>
      </c>
      <c r="AB147" s="261">
        <f t="shared" si="182"/>
        <v>0</v>
      </c>
      <c r="AC147" s="261">
        <f t="shared" si="182"/>
        <v>0</v>
      </c>
      <c r="AD147" s="261">
        <f t="shared" si="182"/>
        <v>0</v>
      </c>
      <c r="AE147" s="261">
        <f t="shared" si="182"/>
        <v>0</v>
      </c>
      <c r="AF147" s="261">
        <f t="shared" si="182"/>
        <v>0</v>
      </c>
      <c r="AG147" s="261">
        <f t="shared" si="182"/>
        <v>0</v>
      </c>
      <c r="AH147" s="261">
        <f t="shared" si="182"/>
        <v>0</v>
      </c>
      <c r="AI147" s="261">
        <f t="shared" si="182"/>
        <v>0</v>
      </c>
      <c r="AJ147" s="262">
        <f t="shared" si="182"/>
        <v>0</v>
      </c>
      <c r="AK147" s="263">
        <f t="shared" si="182"/>
        <v>0</v>
      </c>
      <c r="AL147" s="263">
        <f t="shared" si="182"/>
        <v>0</v>
      </c>
      <c r="AM147" s="263">
        <f t="shared" si="182"/>
        <v>0</v>
      </c>
      <c r="AN147" s="263">
        <f t="shared" si="182"/>
        <v>0</v>
      </c>
      <c r="AO147" s="263">
        <f t="shared" si="182"/>
        <v>0</v>
      </c>
      <c r="AP147" s="263">
        <f t="shared" si="182"/>
        <v>0</v>
      </c>
      <c r="AQ147" s="261">
        <f t="shared" si="181"/>
        <v>0</v>
      </c>
      <c r="AR147" s="262">
        <f>SUM(AR144:AR145)</f>
        <v>0</v>
      </c>
      <c r="AS147" s="312"/>
      <c r="AT147" s="260">
        <f t="shared" ref="AT147:AX147" si="183">SUM(AT144:AT145)</f>
        <v>0</v>
      </c>
      <c r="AU147" s="261">
        <f t="shared" si="183"/>
        <v>0</v>
      </c>
      <c r="AV147" s="261">
        <f t="shared" si="183"/>
        <v>0</v>
      </c>
      <c r="AW147" s="261">
        <f t="shared" si="183"/>
        <v>0</v>
      </c>
      <c r="AX147" s="515">
        <f t="shared" si="183"/>
        <v>0</v>
      </c>
      <c r="AY147" s="199"/>
      <c r="AZ147" s="463">
        <f>SUM(E147:N147)</f>
        <v>0</v>
      </c>
      <c r="BA147" s="464">
        <f>SUM(O147:Y147)</f>
        <v>0</v>
      </c>
      <c r="BB147" s="464">
        <f>SUM(Z147:AJ147)</f>
        <v>0</v>
      </c>
      <c r="BC147" s="464">
        <f>SUM(AK147:AQ147)</f>
        <v>0</v>
      </c>
      <c r="BD147" s="465">
        <f>SUM(AZ147:BC147)</f>
        <v>0</v>
      </c>
      <c r="BE147" s="175"/>
      <c r="BF147" s="450">
        <f>SUM(E147:N147)</f>
        <v>0</v>
      </c>
      <c r="BG147" s="444">
        <f>SUM(Z147:AJ147)</f>
        <v>0</v>
      </c>
      <c r="BH147" s="444"/>
      <c r="BI147" s="444"/>
      <c r="BJ147" s="444">
        <f>SUM(O147:Y147)</f>
        <v>0</v>
      </c>
      <c r="BK147" s="595">
        <f t="shared" ref="BK147" si="184">SUM(BF147:BJ147)</f>
        <v>0</v>
      </c>
    </row>
    <row r="148" spans="1:63" x14ac:dyDescent="0.25">
      <c r="A148" s="174"/>
      <c r="B148" s="176"/>
      <c r="C148" s="176"/>
      <c r="D148" s="190"/>
      <c r="E148" s="191"/>
      <c r="F148" s="194"/>
      <c r="G148" s="194"/>
      <c r="H148" s="194"/>
      <c r="I148" s="192"/>
      <c r="J148" s="192"/>
      <c r="K148" s="192"/>
      <c r="L148" s="688"/>
      <c r="M148" s="688"/>
      <c r="N148" s="193"/>
      <c r="O148" s="191"/>
      <c r="P148" s="194"/>
      <c r="Q148" s="194"/>
      <c r="R148" s="194"/>
      <c r="S148" s="194"/>
      <c r="T148" s="192"/>
      <c r="U148" s="192"/>
      <c r="V148" s="192"/>
      <c r="W148" s="192"/>
      <c r="X148" s="192"/>
      <c r="Y148" s="192"/>
      <c r="Z148" s="194"/>
      <c r="AA148" s="192"/>
      <c r="AB148" s="192"/>
      <c r="AC148" s="192"/>
      <c r="AD148" s="192"/>
      <c r="AE148" s="192"/>
      <c r="AF148" s="192"/>
      <c r="AG148" s="192"/>
      <c r="AH148" s="192"/>
      <c r="AI148" s="192"/>
      <c r="AJ148" s="193"/>
      <c r="AK148" s="194"/>
      <c r="AL148" s="194"/>
      <c r="AM148" s="194"/>
      <c r="AN148" s="194"/>
      <c r="AO148" s="194"/>
      <c r="AP148" s="194"/>
      <c r="AQ148" s="192"/>
      <c r="AR148" s="193"/>
      <c r="AS148" s="189"/>
      <c r="AT148" s="392"/>
      <c r="AU148" s="248"/>
      <c r="AV148" s="248"/>
      <c r="AW148" s="248"/>
      <c r="AX148" s="509"/>
      <c r="AY148" s="199"/>
      <c r="AZ148" s="453"/>
      <c r="BA148" s="446"/>
      <c r="BB148" s="446"/>
      <c r="BC148" s="446"/>
      <c r="BD148" s="459"/>
      <c r="BE148" s="175"/>
      <c r="BF148" s="174"/>
      <c r="BG148" s="168"/>
      <c r="BH148" s="383"/>
      <c r="BI148" s="383"/>
      <c r="BJ148" s="383"/>
      <c r="BK148" s="593"/>
    </row>
    <row r="149" spans="1:63" x14ac:dyDescent="0.25">
      <c r="A149" s="466"/>
      <c r="B149" s="467">
        <v>5999</v>
      </c>
      <c r="C149" s="467" t="s">
        <v>121</v>
      </c>
      <c r="D149" s="468"/>
      <c r="E149" s="491">
        <f t="shared" ref="E149:AQ149" si="185">E118+E128+E135+E141+E147</f>
        <v>33.050039412171998</v>
      </c>
      <c r="F149" s="491">
        <f t="shared" si="185"/>
        <v>99.150118236515993</v>
      </c>
      <c r="G149" s="491">
        <f t="shared" si="185"/>
        <v>165.25019706085999</v>
      </c>
      <c r="H149" s="491">
        <f t="shared" si="185"/>
        <v>3216.8705027847409</v>
      </c>
      <c r="I149" s="492">
        <f t="shared" si="185"/>
        <v>0</v>
      </c>
      <c r="J149" s="492">
        <f t="shared" si="185"/>
        <v>4869.3724733933414</v>
      </c>
      <c r="K149" s="492">
        <f t="shared" si="185"/>
        <v>2621.9697933656448</v>
      </c>
      <c r="L149" s="492">
        <f t="shared" si="185"/>
        <v>550.83399020286652</v>
      </c>
      <c r="M149" s="492">
        <f t="shared" si="185"/>
        <v>77.116758628401328</v>
      </c>
      <c r="N149" s="493">
        <f t="shared" si="185"/>
        <v>30407.578594370803</v>
      </c>
      <c r="O149" s="491">
        <f t="shared" si="185"/>
        <v>5336.520042196491</v>
      </c>
      <c r="P149" s="491">
        <f t="shared" si="185"/>
        <v>26074.395252246602</v>
      </c>
      <c r="Q149" s="491">
        <f t="shared" si="185"/>
        <v>13274.430622239968</v>
      </c>
      <c r="R149" s="491">
        <f t="shared" si="185"/>
        <v>17091.718846140993</v>
      </c>
      <c r="S149" s="491">
        <f t="shared" si="185"/>
        <v>42987.485033100813</v>
      </c>
      <c r="T149" s="492">
        <f t="shared" si="185"/>
        <v>4470.3832814211437</v>
      </c>
      <c r="U149" s="492">
        <f t="shared" si="185"/>
        <v>18048.334301872605</v>
      </c>
      <c r="V149" s="492">
        <f t="shared" si="185"/>
        <v>12039.300974777319</v>
      </c>
      <c r="W149" s="492">
        <f t="shared" si="185"/>
        <v>24028.310137638651</v>
      </c>
      <c r="X149" s="492">
        <f t="shared" si="185"/>
        <v>710.60467577590271</v>
      </c>
      <c r="Y149" s="492">
        <f t="shared" si="185"/>
        <v>39395.345800508861</v>
      </c>
      <c r="Z149" s="494">
        <f t="shared" ref="Z149:AP149" si="186">Z118+Z128+Z135+Z141+Z147</f>
        <v>13036.815140075467</v>
      </c>
      <c r="AA149" s="492">
        <f t="shared" si="186"/>
        <v>18833.268135713912</v>
      </c>
      <c r="AB149" s="492">
        <f t="shared" si="186"/>
        <v>22471.260730488179</v>
      </c>
      <c r="AC149" s="492">
        <f t="shared" si="186"/>
        <v>182.90561059699684</v>
      </c>
      <c r="AD149" s="492">
        <f t="shared" si="186"/>
        <v>190.74442247972524</v>
      </c>
      <c r="AE149" s="492">
        <f t="shared" si="186"/>
        <v>11081.467064883764</v>
      </c>
      <c r="AF149" s="492">
        <f t="shared" si="186"/>
        <v>36008.104970771907</v>
      </c>
      <c r="AG149" s="492">
        <f t="shared" si="186"/>
        <v>1993.6711555072652</v>
      </c>
      <c r="AH149" s="492">
        <f t="shared" si="186"/>
        <v>169.84092412578275</v>
      </c>
      <c r="AI149" s="492">
        <f t="shared" si="186"/>
        <v>182.90561059699684</v>
      </c>
      <c r="AJ149" s="493">
        <f t="shared" si="186"/>
        <v>1789.8620465563258</v>
      </c>
      <c r="AK149" s="494">
        <f t="shared" si="186"/>
        <v>0</v>
      </c>
      <c r="AL149" s="494">
        <f t="shared" si="186"/>
        <v>0</v>
      </c>
      <c r="AM149" s="494">
        <f t="shared" si="186"/>
        <v>46.561708814713498</v>
      </c>
      <c r="AN149" s="494">
        <f t="shared" si="186"/>
        <v>4285.2452492506472</v>
      </c>
      <c r="AO149" s="494">
        <f t="shared" si="186"/>
        <v>0</v>
      </c>
      <c r="AP149" s="494">
        <f t="shared" si="186"/>
        <v>10359.980211273753</v>
      </c>
      <c r="AQ149" s="492">
        <f t="shared" si="185"/>
        <v>0</v>
      </c>
      <c r="AR149" s="493">
        <f>AR118+AR128+AR135+AR141+AR147</f>
        <v>366130.65441651014</v>
      </c>
      <c r="AS149" s="473"/>
      <c r="AT149" s="491">
        <f t="shared" ref="AT149:AX149" si="187">AT118+AT128+AT135+AT141+AT147</f>
        <v>91532.663604127534</v>
      </c>
      <c r="AU149" s="492">
        <f>AU118+AU128+AU135+AU141+AU147</f>
        <v>91532.663604127534</v>
      </c>
      <c r="AV149" s="492">
        <f>AV118+AV128+AV135+AV141+AV147</f>
        <v>91532.663604127534</v>
      </c>
      <c r="AW149" s="492">
        <f t="shared" si="187"/>
        <v>91532.663604127534</v>
      </c>
      <c r="AX149" s="516">
        <f t="shared" si="187"/>
        <v>366130.65441651014</v>
      </c>
      <c r="AY149" s="520"/>
      <c r="AZ149" s="474">
        <f>SUM(E149:N149)</f>
        <v>42041.192467455345</v>
      </c>
      <c r="BA149" s="475">
        <f>SUM(O149:Y149)</f>
        <v>203456.82896791934</v>
      </c>
      <c r="BB149" s="475">
        <f>SUM(Z149:AJ149)</f>
        <v>105940.84581179632</v>
      </c>
      <c r="BC149" s="475">
        <f>SUM(AK149:AQ149)</f>
        <v>14691.787169339113</v>
      </c>
      <c r="BD149" s="476">
        <f>SUM(AZ149:BC149)</f>
        <v>366130.65441651014</v>
      </c>
      <c r="BE149" s="175"/>
      <c r="BF149" s="596">
        <f>SUM(E149:N149)</f>
        <v>42041.192467455345</v>
      </c>
      <c r="BG149" s="586">
        <f>SUM(Z149:AJ149)</f>
        <v>105940.84581179632</v>
      </c>
      <c r="BH149" s="586"/>
      <c r="BI149" s="586"/>
      <c r="BJ149" s="586">
        <f>SUM(O149:Y149)</f>
        <v>203456.82896791934</v>
      </c>
      <c r="BK149" s="597">
        <f t="shared" ref="BK149" si="188">SUM(BF149:BJ149)</f>
        <v>351438.867247171</v>
      </c>
    </row>
    <row r="150" spans="1:63" x14ac:dyDescent="0.25">
      <c r="A150" s="183"/>
      <c r="B150" s="184"/>
      <c r="C150" s="184"/>
      <c r="D150" s="184"/>
      <c r="E150" s="196"/>
      <c r="F150" s="197"/>
      <c r="G150" s="197"/>
      <c r="H150" s="197"/>
      <c r="I150" s="197"/>
      <c r="J150" s="197"/>
      <c r="K150" s="197"/>
      <c r="L150" s="197"/>
      <c r="M150" s="197"/>
      <c r="N150" s="198"/>
      <c r="O150" s="196"/>
      <c r="P150" s="197"/>
      <c r="Q150" s="197"/>
      <c r="R150" s="197"/>
      <c r="S150" s="197"/>
      <c r="T150" s="197"/>
      <c r="U150" s="197"/>
      <c r="V150" s="197"/>
      <c r="W150" s="197"/>
      <c r="X150" s="204"/>
      <c r="Y150" s="197"/>
      <c r="Z150" s="197"/>
      <c r="AA150" s="197"/>
      <c r="AB150" s="197"/>
      <c r="AC150" s="197"/>
      <c r="AD150" s="197"/>
      <c r="AE150" s="197"/>
      <c r="AF150" s="197"/>
      <c r="AG150" s="197"/>
      <c r="AH150" s="197"/>
      <c r="AI150" s="197"/>
      <c r="AJ150" s="198"/>
      <c r="AK150" s="197"/>
      <c r="AL150" s="197"/>
      <c r="AM150" s="197"/>
      <c r="AN150" s="197"/>
      <c r="AO150" s="197"/>
      <c r="AP150" s="197"/>
      <c r="AQ150" s="197"/>
      <c r="AR150" s="203"/>
      <c r="AS150" s="199"/>
      <c r="AT150" s="392"/>
      <c r="AU150" s="248"/>
      <c r="AV150" s="248"/>
      <c r="AW150" s="248"/>
      <c r="AX150" s="509"/>
      <c r="AY150" s="199"/>
      <c r="AZ150" s="453"/>
      <c r="BA150" s="446"/>
      <c r="BB150" s="446"/>
      <c r="BC150" s="446"/>
      <c r="BD150" s="459"/>
      <c r="BE150" s="175"/>
      <c r="BF150" s="174"/>
      <c r="BG150" s="168"/>
      <c r="BH150" s="383"/>
      <c r="BI150" s="383"/>
      <c r="BJ150" s="383"/>
      <c r="BK150" s="593"/>
    </row>
    <row r="151" spans="1:63" ht="15.75" thickBot="1" x14ac:dyDescent="0.3">
      <c r="A151" s="319">
        <v>99</v>
      </c>
      <c r="B151" s="320" t="s">
        <v>177</v>
      </c>
      <c r="C151" s="320"/>
      <c r="D151" s="321"/>
      <c r="E151" s="322">
        <f t="shared" ref="E151:AQ151" si="189">E45+E65+E85+E110+E149</f>
        <v>3602.1237955326255</v>
      </c>
      <c r="F151" s="322">
        <f t="shared" si="189"/>
        <v>18901.317539821168</v>
      </c>
      <c r="G151" s="322">
        <f t="shared" si="189"/>
        <v>13244.803294427928</v>
      </c>
      <c r="H151" s="322">
        <f t="shared" si="189"/>
        <v>18299.806822519633</v>
      </c>
      <c r="I151" s="323">
        <f t="shared" si="189"/>
        <v>5749.0543557473193</v>
      </c>
      <c r="J151" s="323">
        <f t="shared" si="189"/>
        <v>24847.01963007091</v>
      </c>
      <c r="K151" s="323">
        <f t="shared" si="189"/>
        <v>28525.48901664565</v>
      </c>
      <c r="L151" s="323">
        <f t="shared" si="189"/>
        <v>12793.67025645178</v>
      </c>
      <c r="M151" s="323">
        <f t="shared" si="189"/>
        <v>7021.4808731159392</v>
      </c>
      <c r="N151" s="324">
        <f t="shared" si="189"/>
        <v>134184.5876920186</v>
      </c>
      <c r="O151" s="322">
        <f t="shared" si="189"/>
        <v>20183.780515616465</v>
      </c>
      <c r="P151" s="322">
        <f t="shared" si="189"/>
        <v>134299.83429328582</v>
      </c>
      <c r="Q151" s="322">
        <f t="shared" si="189"/>
        <v>53685.726903242801</v>
      </c>
      <c r="R151" s="322">
        <f t="shared" si="189"/>
        <v>79542.528577590856</v>
      </c>
      <c r="S151" s="322">
        <f t="shared" si="189"/>
        <v>184886.06984317244</v>
      </c>
      <c r="T151" s="323">
        <f t="shared" si="189"/>
        <v>28119.409337526718</v>
      </c>
      <c r="U151" s="323">
        <f t="shared" si="189"/>
        <v>104282.96378698603</v>
      </c>
      <c r="V151" s="323">
        <f t="shared" si="189"/>
        <v>87426.866736320691</v>
      </c>
      <c r="W151" s="323">
        <f t="shared" si="189"/>
        <v>99604.609893344517</v>
      </c>
      <c r="X151" s="323">
        <f t="shared" si="189"/>
        <v>16196.897125976526</v>
      </c>
      <c r="Y151" s="323">
        <f t="shared" si="189"/>
        <v>197049.14455505408</v>
      </c>
      <c r="Z151" s="325">
        <f t="shared" ref="Z151:AP151" si="190">Z45+Z65+Z85+Z110+Z149</f>
        <v>67796.708151935833</v>
      </c>
      <c r="AA151" s="323">
        <f t="shared" si="190"/>
        <v>141074.27437821595</v>
      </c>
      <c r="AB151" s="323">
        <f t="shared" si="190"/>
        <v>92875.810948943035</v>
      </c>
      <c r="AC151" s="323">
        <f t="shared" si="190"/>
        <v>8422.8033679917025</v>
      </c>
      <c r="AD151" s="323">
        <f t="shared" si="190"/>
        <v>26813.047985466743</v>
      </c>
      <c r="AE151" s="323">
        <f t="shared" si="190"/>
        <v>70875.009578283265</v>
      </c>
      <c r="AF151" s="323">
        <f t="shared" si="190"/>
        <v>145085.39441860811</v>
      </c>
      <c r="AG151" s="323">
        <f t="shared" si="190"/>
        <v>45441.984424770882</v>
      </c>
      <c r="AH151" s="323">
        <f t="shared" si="190"/>
        <v>24047.515153240154</v>
      </c>
      <c r="AI151" s="323">
        <f t="shared" si="190"/>
        <v>8422.8033679917025</v>
      </c>
      <c r="AJ151" s="324">
        <f t="shared" si="190"/>
        <v>34253.648224552577</v>
      </c>
      <c r="AK151" s="325">
        <f t="shared" si="190"/>
        <v>10500</v>
      </c>
      <c r="AL151" s="325">
        <f t="shared" si="190"/>
        <v>10500</v>
      </c>
      <c r="AM151" s="325">
        <f t="shared" si="190"/>
        <v>6160.1140761865954</v>
      </c>
      <c r="AN151" s="325">
        <f t="shared" si="190"/>
        <v>80237.131396414741</v>
      </c>
      <c r="AO151" s="325">
        <f t="shared" si="190"/>
        <v>34650</v>
      </c>
      <c r="AP151" s="325">
        <f t="shared" si="190"/>
        <v>147469.67814218788</v>
      </c>
      <c r="AQ151" s="323">
        <f t="shared" si="189"/>
        <v>10500</v>
      </c>
      <c r="AR151" s="324">
        <f>AR45+AR65+AR85+AR110+AR149</f>
        <v>2237573.1084592575</v>
      </c>
      <c r="AS151" s="435"/>
      <c r="AT151" s="322">
        <f t="shared" ref="AT151:AX151" si="191">AT45+AT65+AT85+AT110+AT149</f>
        <v>558674.71935889754</v>
      </c>
      <c r="AU151" s="323">
        <f t="shared" si="191"/>
        <v>558968.35787061672</v>
      </c>
      <c r="AV151" s="323">
        <f t="shared" si="191"/>
        <v>559170.92211305618</v>
      </c>
      <c r="AW151" s="323">
        <f t="shared" si="191"/>
        <v>559108.05734816124</v>
      </c>
      <c r="AX151" s="517">
        <f t="shared" si="191"/>
        <v>2235922.056690732</v>
      </c>
      <c r="AY151" s="522"/>
      <c r="AZ151" s="495">
        <f>SUM(E151:N151)</f>
        <v>267169.35327635158</v>
      </c>
      <c r="BA151" s="496">
        <f>SUM(O151:Y151)</f>
        <v>1005277.8315681168</v>
      </c>
      <c r="BB151" s="496">
        <f>SUM(Z151:AJ151)</f>
        <v>665109.00000000012</v>
      </c>
      <c r="BC151" s="496">
        <f>SUM(AK151:AQ151)</f>
        <v>300016.92361478921</v>
      </c>
      <c r="BD151" s="497">
        <f>SUM(AZ151:BC151)</f>
        <v>2237573.1084592575</v>
      </c>
      <c r="BE151" s="175"/>
      <c r="BF151" s="598">
        <f>SUM(E151:N151)</f>
        <v>267169.35327635158</v>
      </c>
      <c r="BG151" s="599">
        <f>SUM(Z151:AJ151)</f>
        <v>665109.00000000012</v>
      </c>
      <c r="BH151" s="599"/>
      <c r="BI151" s="599"/>
      <c r="BJ151" s="599">
        <f>SUM(O151:Y151)</f>
        <v>1005277.8315681168</v>
      </c>
      <c r="BK151" s="600">
        <f t="shared" ref="BK151" si="192">SUM(BF151:BJ151)</f>
        <v>1937556.1848444685</v>
      </c>
    </row>
    <row r="152" spans="1:63" x14ac:dyDescent="0.25">
      <c r="A152" s="17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c r="AB152" s="175"/>
      <c r="AC152" s="175"/>
      <c r="AD152" s="175"/>
      <c r="AE152" s="175"/>
      <c r="AF152" s="175"/>
      <c r="AG152" s="175"/>
      <c r="AH152" s="175"/>
      <c r="AI152" s="175"/>
      <c r="AJ152" s="175"/>
      <c r="AK152" s="175"/>
      <c r="AL152" s="175"/>
      <c r="AM152" s="175"/>
      <c r="AN152" s="175"/>
      <c r="AO152" s="175"/>
      <c r="AP152" s="175"/>
      <c r="AQ152" s="175"/>
      <c r="AR152" s="175"/>
      <c r="AS152" s="175"/>
      <c r="AT152" s="175"/>
      <c r="AU152" s="175"/>
      <c r="AV152" s="175"/>
      <c r="AW152" s="175"/>
      <c r="AX152" s="175"/>
      <c r="AY152" s="175"/>
      <c r="AZ152" s="421"/>
      <c r="BA152" s="421"/>
      <c r="BB152" s="421"/>
      <c r="BC152" s="421"/>
      <c r="BD152" s="421"/>
      <c r="BE152" s="175"/>
      <c r="BF152" s="175"/>
      <c r="BG152" s="17"/>
    </row>
    <row r="153" spans="1:63" x14ac:dyDescent="0.25">
      <c r="A153" s="175"/>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c r="AB153" s="175"/>
      <c r="AC153" s="175"/>
      <c r="AD153" s="175"/>
      <c r="AE153" s="175"/>
      <c r="AF153" s="175"/>
      <c r="AG153" s="175"/>
      <c r="AH153" s="175"/>
      <c r="AI153" s="175"/>
      <c r="AJ153" s="175"/>
      <c r="AK153" s="175"/>
      <c r="AL153" s="175"/>
      <c r="AM153" s="175"/>
      <c r="AN153" s="175"/>
      <c r="AO153" s="175"/>
      <c r="AP153" s="175"/>
      <c r="AQ153" s="175"/>
      <c r="AR153" s="175"/>
      <c r="AS153" s="175"/>
      <c r="AT153" s="175"/>
      <c r="AU153" s="175"/>
      <c r="AV153" s="175"/>
      <c r="AW153" s="175"/>
      <c r="AX153" s="175"/>
      <c r="AY153" s="175"/>
      <c r="AZ153" s="421"/>
      <c r="BA153" s="421"/>
      <c r="BB153" s="421"/>
      <c r="BC153" s="421"/>
      <c r="BD153" s="421"/>
      <c r="BE153" s="175"/>
      <c r="BF153" s="175"/>
      <c r="BG153" s="17"/>
    </row>
    <row r="154" spans="1:63" x14ac:dyDescent="0.25">
      <c r="A154" s="175"/>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c r="AD154" s="175"/>
      <c r="AE154" s="175"/>
      <c r="AF154" s="175"/>
      <c r="AG154" s="175"/>
      <c r="AH154" s="175"/>
      <c r="AI154" s="175"/>
      <c r="AJ154" s="175"/>
      <c r="AK154" s="175"/>
      <c r="AL154" s="175"/>
      <c r="AM154" s="175"/>
      <c r="AN154" s="175"/>
      <c r="AO154" s="175"/>
      <c r="AP154" s="175"/>
      <c r="AQ154" s="175"/>
      <c r="AR154" s="175"/>
      <c r="AS154" s="175"/>
      <c r="AT154" s="175"/>
      <c r="AU154" s="175"/>
      <c r="AV154" s="175"/>
      <c r="AW154" s="175"/>
      <c r="AX154" s="175"/>
      <c r="AY154" s="175"/>
      <c r="AZ154" s="421"/>
      <c r="BA154" s="421"/>
      <c r="BB154" s="421"/>
      <c r="BC154" s="421"/>
      <c r="BD154" s="421"/>
      <c r="BE154" s="175"/>
      <c r="BF154" s="175"/>
      <c r="BG154" s="17"/>
    </row>
    <row r="155" spans="1:63" x14ac:dyDescent="0.25">
      <c r="A155" s="175"/>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c r="AB155" s="175"/>
      <c r="AC155" s="175"/>
      <c r="AD155" s="175"/>
      <c r="AE155" s="175"/>
      <c r="AF155" s="175"/>
      <c r="AG155" s="175"/>
      <c r="AH155" s="175"/>
      <c r="AI155" s="175"/>
      <c r="AJ155" s="175"/>
      <c r="AK155" s="175"/>
      <c r="AL155" s="175"/>
      <c r="AM155" s="175"/>
      <c r="AN155" s="175"/>
      <c r="AO155" s="175"/>
      <c r="AP155" s="175"/>
      <c r="AQ155" s="175"/>
      <c r="AR155" s="175"/>
      <c r="AS155" s="175"/>
      <c r="AT155" s="175"/>
      <c r="AU155" s="175"/>
      <c r="AV155" s="175"/>
      <c r="AW155" s="175"/>
      <c r="AX155" s="175"/>
      <c r="AY155" s="175"/>
      <c r="AZ155" s="421"/>
      <c r="BA155" s="421"/>
      <c r="BB155" s="421"/>
      <c r="BC155" s="421"/>
      <c r="BD155" s="421"/>
      <c r="BE155" s="175"/>
      <c r="BF155" s="175"/>
      <c r="BG155" s="17"/>
    </row>
    <row r="156" spans="1:63" x14ac:dyDescent="0.25">
      <c r="A156" s="175"/>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175"/>
      <c r="AS156" s="175"/>
      <c r="AT156" s="175"/>
      <c r="AU156" s="175"/>
      <c r="AV156" s="175"/>
      <c r="AW156" s="175"/>
      <c r="AX156" s="175"/>
      <c r="AY156" s="175"/>
      <c r="AZ156" s="421"/>
      <c r="BA156" s="421"/>
      <c r="BB156" s="421"/>
      <c r="BC156" s="421"/>
      <c r="BD156" s="421"/>
      <c r="BE156" s="175"/>
      <c r="BF156" s="175"/>
      <c r="BG156" s="17"/>
    </row>
    <row r="157" spans="1:63" x14ac:dyDescent="0.25">
      <c r="A157" s="175"/>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c r="AB157" s="175"/>
      <c r="AC157" s="175"/>
      <c r="AD157" s="175"/>
      <c r="AE157" s="175"/>
      <c r="AF157" s="175"/>
      <c r="AG157" s="175"/>
      <c r="AH157" s="175"/>
      <c r="AI157" s="175"/>
      <c r="AJ157" s="175"/>
      <c r="AK157" s="175"/>
      <c r="AL157" s="175"/>
      <c r="AM157" s="175"/>
      <c r="AN157" s="175"/>
      <c r="AO157" s="175"/>
      <c r="AP157" s="175"/>
      <c r="AQ157" s="175"/>
      <c r="AR157" s="175"/>
      <c r="AS157" s="175"/>
      <c r="AT157" s="175"/>
      <c r="AU157" s="175"/>
      <c r="AV157" s="175"/>
      <c r="AW157" s="175"/>
      <c r="AX157" s="175"/>
      <c r="AY157" s="175"/>
      <c r="AZ157" s="421"/>
      <c r="BA157" s="421"/>
      <c r="BB157" s="421"/>
      <c r="BC157" s="421"/>
      <c r="BD157" s="421"/>
      <c r="BE157" s="175"/>
      <c r="BF157" s="175"/>
      <c r="BG157" s="17"/>
    </row>
    <row r="158" spans="1:63" x14ac:dyDescent="0.25">
      <c r="A158" s="175"/>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75"/>
      <c r="BA158" s="175"/>
      <c r="BB158" s="175"/>
      <c r="BC158" s="175"/>
      <c r="BD158" s="175"/>
      <c r="BE158" s="175"/>
      <c r="BF158" s="175"/>
      <c r="BG158" s="17"/>
    </row>
    <row r="159" spans="1:63" x14ac:dyDescent="0.25">
      <c r="A159" s="175"/>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5"/>
      <c r="AZ159" s="175"/>
      <c r="BA159" s="175"/>
      <c r="BB159" s="175"/>
      <c r="BC159" s="175"/>
      <c r="BD159" s="175"/>
      <c r="BE159" s="175"/>
      <c r="BF159" s="175"/>
      <c r="BG159" s="17"/>
    </row>
    <row r="160" spans="1:63" x14ac:dyDescent="0.25">
      <c r="A160" s="17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c r="AB160" s="175"/>
      <c r="AC160" s="175"/>
      <c r="AD160" s="175"/>
      <c r="AE160" s="175"/>
      <c r="AF160" s="175"/>
      <c r="AG160" s="175"/>
      <c r="AH160" s="175"/>
      <c r="AI160" s="175"/>
      <c r="AJ160" s="175"/>
      <c r="AK160" s="175"/>
      <c r="AL160" s="175"/>
      <c r="AM160" s="175"/>
      <c r="AN160" s="175"/>
      <c r="AO160" s="175"/>
      <c r="AP160" s="175"/>
      <c r="AQ160" s="175"/>
      <c r="AR160" s="175"/>
      <c r="AS160" s="175"/>
      <c r="AT160" s="175"/>
      <c r="AU160" s="175"/>
      <c r="AV160" s="175"/>
      <c r="AW160" s="175"/>
      <c r="AX160" s="175"/>
      <c r="AY160" s="175"/>
      <c r="AZ160" s="175"/>
      <c r="BA160" s="175"/>
      <c r="BB160" s="175"/>
      <c r="BC160" s="175"/>
      <c r="BD160" s="175"/>
      <c r="BE160" s="175"/>
      <c r="BF160" s="175"/>
      <c r="BG160" s="17"/>
    </row>
    <row r="161" spans="1:59" x14ac:dyDescent="0.25">
      <c r="A161" s="17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c r="AB161" s="175"/>
      <c r="AC161" s="175"/>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5"/>
      <c r="AY161" s="175"/>
      <c r="AZ161" s="175"/>
      <c r="BA161" s="175"/>
      <c r="BB161" s="175"/>
      <c r="BC161" s="175"/>
      <c r="BD161" s="175"/>
      <c r="BE161" s="175"/>
      <c r="BF161" s="175"/>
      <c r="BG161" s="17"/>
    </row>
    <row r="162" spans="1:59" x14ac:dyDescent="0.25">
      <c r="A162" s="17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c r="AB162" s="175"/>
      <c r="AC162" s="175"/>
      <c r="AD162" s="175"/>
      <c r="AE162" s="175"/>
      <c r="AF162" s="175"/>
      <c r="AG162" s="175"/>
      <c r="AH162" s="175"/>
      <c r="AI162" s="175"/>
      <c r="AJ162" s="175"/>
      <c r="AK162" s="175"/>
      <c r="AL162" s="175"/>
      <c r="AM162" s="175"/>
      <c r="AN162" s="175"/>
      <c r="AO162" s="175"/>
      <c r="AP162" s="175"/>
      <c r="AQ162" s="175"/>
      <c r="AR162" s="175"/>
      <c r="AS162" s="175"/>
      <c r="AT162" s="175"/>
      <c r="AU162" s="175"/>
      <c r="AV162" s="175"/>
      <c r="AW162" s="175"/>
      <c r="AX162" s="175"/>
      <c r="AY162" s="175"/>
      <c r="AZ162" s="175"/>
      <c r="BA162" s="175"/>
      <c r="BB162" s="175"/>
      <c r="BC162" s="175"/>
      <c r="BD162" s="175"/>
      <c r="BE162" s="175"/>
      <c r="BF162" s="175"/>
      <c r="BG162" s="17"/>
    </row>
    <row r="163" spans="1:59" x14ac:dyDescent="0.25">
      <c r="A163" s="17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c r="AB163" s="175"/>
      <c r="AC163" s="175"/>
      <c r="AD163" s="175"/>
      <c r="AE163" s="175"/>
      <c r="AF163" s="175"/>
      <c r="AG163" s="175"/>
      <c r="AH163" s="175"/>
      <c r="AI163" s="175"/>
      <c r="AJ163" s="175"/>
      <c r="AK163" s="175"/>
      <c r="AL163" s="175"/>
      <c r="AM163" s="175"/>
      <c r="AN163" s="175"/>
      <c r="AO163" s="175"/>
      <c r="AP163" s="175"/>
      <c r="AQ163" s="175"/>
      <c r="AR163" s="175"/>
      <c r="AS163" s="175"/>
      <c r="AT163" s="175"/>
      <c r="AU163" s="175"/>
      <c r="AV163" s="175"/>
      <c r="AW163" s="175"/>
      <c r="AX163" s="175"/>
      <c r="AY163" s="175"/>
      <c r="AZ163" s="175"/>
      <c r="BA163" s="175"/>
      <c r="BB163" s="175"/>
      <c r="BC163" s="175"/>
      <c r="BD163" s="175"/>
      <c r="BE163" s="175"/>
      <c r="BF163" s="175"/>
      <c r="BG163" s="17"/>
    </row>
    <row r="164" spans="1:59" x14ac:dyDescent="0.25">
      <c r="A164" s="17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c r="AB164" s="175"/>
      <c r="AC164" s="175"/>
      <c r="AD164" s="175"/>
      <c r="AE164" s="175"/>
      <c r="AF164" s="175"/>
      <c r="AG164" s="175"/>
      <c r="AH164" s="175"/>
      <c r="AI164" s="175"/>
      <c r="AJ164" s="175"/>
      <c r="AK164" s="175"/>
      <c r="AL164" s="175"/>
      <c r="AM164" s="175"/>
      <c r="AN164" s="175"/>
      <c r="AO164" s="175"/>
      <c r="AP164" s="175"/>
      <c r="AQ164" s="175"/>
      <c r="AR164" s="175"/>
      <c r="AS164" s="175"/>
      <c r="AT164" s="175"/>
      <c r="AU164" s="175"/>
      <c r="AV164" s="175"/>
      <c r="AW164" s="175"/>
      <c r="AX164" s="175"/>
      <c r="AY164" s="175"/>
      <c r="AZ164" s="175"/>
      <c r="BA164" s="175"/>
      <c r="BB164" s="175"/>
      <c r="BC164" s="175"/>
      <c r="BD164" s="175"/>
      <c r="BE164" s="175"/>
      <c r="BF164" s="175"/>
      <c r="BG164" s="17"/>
    </row>
    <row r="165" spans="1:59" x14ac:dyDescent="0.25">
      <c r="A165" s="17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5"/>
      <c r="AG165" s="175"/>
      <c r="AH165" s="175"/>
      <c r="AI165" s="175"/>
      <c r="AJ165" s="175"/>
      <c r="AK165" s="175"/>
      <c r="AL165" s="175"/>
      <c r="AM165" s="175"/>
      <c r="AN165" s="175"/>
      <c r="AO165" s="175"/>
      <c r="AP165" s="175"/>
      <c r="AQ165" s="175"/>
      <c r="AR165" s="175"/>
      <c r="AS165" s="175"/>
      <c r="AT165" s="175"/>
      <c r="AU165" s="175"/>
      <c r="AV165" s="175"/>
      <c r="AW165" s="175"/>
      <c r="AX165" s="175"/>
      <c r="AY165" s="175"/>
      <c r="AZ165" s="175"/>
      <c r="BA165" s="175"/>
      <c r="BB165" s="175"/>
      <c r="BC165" s="175"/>
      <c r="BD165" s="175"/>
      <c r="BE165" s="175"/>
      <c r="BF165" s="175"/>
      <c r="BG165" s="17"/>
    </row>
    <row r="166" spans="1:59" x14ac:dyDescent="0.25">
      <c r="A166" s="17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c r="AB166" s="175"/>
      <c r="AC166" s="175"/>
      <c r="AD166" s="175"/>
      <c r="AE166" s="175"/>
      <c r="AF166" s="175"/>
      <c r="AG166" s="175"/>
      <c r="AH166" s="175"/>
      <c r="AI166" s="175"/>
      <c r="AJ166" s="175"/>
      <c r="AK166" s="175"/>
      <c r="AL166" s="175"/>
      <c r="AM166" s="175"/>
      <c r="AN166" s="175"/>
      <c r="AO166" s="175"/>
      <c r="AP166" s="175"/>
      <c r="AQ166" s="175"/>
      <c r="AR166" s="175"/>
      <c r="AS166" s="175"/>
      <c r="AT166" s="175"/>
      <c r="AU166" s="175"/>
      <c r="AV166" s="175"/>
      <c r="AW166" s="175"/>
      <c r="AX166" s="175"/>
      <c r="AY166" s="175"/>
      <c r="AZ166" s="175"/>
      <c r="BA166" s="175"/>
      <c r="BB166" s="175"/>
      <c r="BC166" s="175"/>
      <c r="BD166" s="175"/>
      <c r="BE166" s="175"/>
      <c r="BF166" s="175"/>
      <c r="BG166" s="17"/>
    </row>
    <row r="167" spans="1:59" x14ac:dyDescent="0.25">
      <c r="A167" s="17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c r="AD167" s="175"/>
      <c r="AE167" s="175"/>
      <c r="AF167" s="175"/>
      <c r="AG167" s="175"/>
      <c r="AH167" s="175"/>
      <c r="AI167" s="175"/>
      <c r="AJ167" s="175"/>
      <c r="AK167" s="175"/>
      <c r="AL167" s="175"/>
      <c r="AM167" s="175"/>
      <c r="AN167" s="175"/>
      <c r="AO167" s="175"/>
      <c r="AP167" s="175"/>
      <c r="AQ167" s="175"/>
      <c r="AR167" s="175"/>
      <c r="AS167" s="175"/>
      <c r="AT167" s="175"/>
      <c r="AU167" s="175"/>
      <c r="AV167" s="175"/>
      <c r="AW167" s="175"/>
      <c r="AX167" s="175"/>
      <c r="AY167" s="175"/>
      <c r="AZ167" s="175"/>
      <c r="BA167" s="175"/>
      <c r="BB167" s="175"/>
      <c r="BC167" s="175"/>
      <c r="BD167" s="175"/>
      <c r="BE167" s="175"/>
      <c r="BF167" s="175"/>
      <c r="BG167" s="17"/>
    </row>
    <row r="168" spans="1:59" x14ac:dyDescent="0.25">
      <c r="A168" s="17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c r="AD168" s="175"/>
      <c r="AE168" s="175"/>
      <c r="AF168" s="175"/>
      <c r="AG168" s="175"/>
      <c r="AH168" s="175"/>
      <c r="AI168" s="175"/>
      <c r="AJ168" s="175"/>
      <c r="AK168" s="175"/>
      <c r="AL168" s="175"/>
      <c r="AM168" s="175"/>
      <c r="AN168" s="175"/>
      <c r="AO168" s="175"/>
      <c r="AP168" s="175"/>
      <c r="AQ168" s="175"/>
      <c r="AR168" s="175"/>
      <c r="AS168" s="175"/>
      <c r="AT168" s="175"/>
      <c r="AU168" s="175"/>
      <c r="AV168" s="175"/>
      <c r="AW168" s="175"/>
      <c r="AX168" s="175"/>
      <c r="AY168" s="175"/>
      <c r="AZ168" s="175"/>
      <c r="BA168" s="175"/>
      <c r="BB168" s="175"/>
      <c r="BC168" s="175"/>
      <c r="BD168" s="175"/>
      <c r="BE168" s="175"/>
      <c r="BF168" s="175"/>
      <c r="BG168" s="17"/>
    </row>
    <row r="169" spans="1:59" x14ac:dyDescent="0.25">
      <c r="A169" s="17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75"/>
      <c r="AP169" s="175"/>
      <c r="AQ169" s="175"/>
      <c r="AR169" s="175"/>
      <c r="AS169" s="175"/>
      <c r="AT169" s="175"/>
      <c r="AU169" s="175"/>
      <c r="AV169" s="175"/>
      <c r="AW169" s="175"/>
      <c r="AX169" s="175"/>
      <c r="AY169" s="175"/>
      <c r="AZ169" s="175"/>
      <c r="BA169" s="175"/>
      <c r="BB169" s="175"/>
      <c r="BC169" s="175"/>
      <c r="BD169" s="175"/>
      <c r="BE169" s="175"/>
      <c r="BF169" s="175"/>
      <c r="BG169" s="17"/>
    </row>
    <row r="170" spans="1:59" x14ac:dyDescent="0.25">
      <c r="A170" s="17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c r="AB170" s="175"/>
      <c r="AC170" s="175"/>
      <c r="AD170" s="175"/>
      <c r="AE170" s="175"/>
      <c r="AF170" s="175"/>
      <c r="AG170" s="175"/>
      <c r="AH170" s="175"/>
      <c r="AI170" s="175"/>
      <c r="AJ170" s="175"/>
      <c r="AK170" s="175"/>
      <c r="AL170" s="175"/>
      <c r="AM170" s="175"/>
      <c r="AN170" s="175"/>
      <c r="AO170" s="175"/>
      <c r="AP170" s="175"/>
      <c r="AQ170" s="175"/>
      <c r="AR170" s="175"/>
      <c r="AS170" s="175"/>
      <c r="AT170" s="175"/>
      <c r="AU170" s="175"/>
      <c r="AV170" s="175"/>
      <c r="AW170" s="175"/>
      <c r="AX170" s="175"/>
      <c r="AY170" s="175"/>
      <c r="AZ170" s="175"/>
      <c r="BA170" s="175"/>
      <c r="BB170" s="175"/>
      <c r="BC170" s="175"/>
      <c r="BD170" s="175"/>
      <c r="BE170" s="175"/>
      <c r="BF170" s="175"/>
      <c r="BG170" s="17"/>
    </row>
    <row r="171" spans="1:59" x14ac:dyDescent="0.25">
      <c r="A171" s="17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c r="AD171" s="175"/>
      <c r="AE171" s="175"/>
      <c r="AF171" s="175"/>
      <c r="AG171" s="175"/>
      <c r="AH171" s="175"/>
      <c r="AI171" s="175"/>
      <c r="AJ171" s="175"/>
      <c r="AK171" s="175"/>
      <c r="AL171" s="175"/>
      <c r="AM171" s="175"/>
      <c r="AN171" s="175"/>
      <c r="AO171" s="175"/>
      <c r="AP171" s="175"/>
      <c r="AQ171" s="175"/>
      <c r="AR171" s="175"/>
      <c r="AS171" s="175"/>
      <c r="AT171" s="175"/>
      <c r="AU171" s="175"/>
      <c r="AV171" s="175"/>
      <c r="AW171" s="175"/>
      <c r="AX171" s="175"/>
      <c r="AY171" s="175"/>
      <c r="AZ171" s="175"/>
      <c r="BA171" s="175"/>
      <c r="BB171" s="175"/>
      <c r="BC171" s="175"/>
      <c r="BD171" s="175"/>
      <c r="BE171" s="175"/>
      <c r="BF171" s="175"/>
      <c r="BG171" s="17"/>
    </row>
    <row r="172" spans="1:59" x14ac:dyDescent="0.25">
      <c r="A172" s="17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c r="AB172" s="175"/>
      <c r="AC172" s="175"/>
      <c r="AD172" s="175"/>
      <c r="AE172" s="175"/>
      <c r="AF172" s="175"/>
      <c r="AG172" s="175"/>
      <c r="AH172" s="175"/>
      <c r="AI172" s="175"/>
      <c r="AJ172" s="175"/>
      <c r="AK172" s="175"/>
      <c r="AL172" s="175"/>
      <c r="AM172" s="175"/>
      <c r="AN172" s="175"/>
      <c r="AO172" s="175"/>
      <c r="AP172" s="175"/>
      <c r="AQ172" s="175"/>
      <c r="AR172" s="175"/>
      <c r="AS172" s="175"/>
      <c r="AT172" s="175"/>
      <c r="AU172" s="175"/>
      <c r="AV172" s="175"/>
      <c r="AW172" s="175"/>
      <c r="AX172" s="175"/>
      <c r="AY172" s="175"/>
      <c r="AZ172" s="175"/>
      <c r="BA172" s="175"/>
      <c r="BB172" s="175"/>
      <c r="BC172" s="175"/>
      <c r="BD172" s="175"/>
      <c r="BE172" s="175"/>
      <c r="BF172" s="175"/>
      <c r="BG172" s="17"/>
    </row>
    <row r="173" spans="1:59" x14ac:dyDescent="0.25">
      <c r="A173" s="17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c r="AD173" s="175"/>
      <c r="AE173" s="175"/>
      <c r="AF173" s="175"/>
      <c r="AG173" s="175"/>
      <c r="AH173" s="175"/>
      <c r="AI173" s="175"/>
      <c r="AJ173" s="175"/>
      <c r="AK173" s="175"/>
      <c r="AL173" s="175"/>
      <c r="AM173" s="175"/>
      <c r="AN173" s="175"/>
      <c r="AO173" s="175"/>
      <c r="AP173" s="175"/>
      <c r="AQ173" s="175"/>
      <c r="AR173" s="175"/>
      <c r="AS173" s="175"/>
      <c r="AT173" s="175"/>
      <c r="AU173" s="175"/>
      <c r="AV173" s="175"/>
      <c r="AW173" s="175"/>
      <c r="AX173" s="175"/>
      <c r="AY173" s="175"/>
      <c r="AZ173" s="175"/>
      <c r="BA173" s="175"/>
      <c r="BB173" s="175"/>
      <c r="BC173" s="175"/>
      <c r="BD173" s="175"/>
      <c r="BE173" s="175"/>
      <c r="BF173" s="175"/>
      <c r="BG173" s="17"/>
    </row>
    <row r="174" spans="1:59" x14ac:dyDescent="0.25">
      <c r="A174" s="175"/>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c r="AB174" s="175"/>
      <c r="AC174" s="175"/>
      <c r="AD174" s="175"/>
      <c r="AE174" s="175"/>
      <c r="AF174" s="175"/>
      <c r="AG174" s="175"/>
      <c r="AH174" s="175"/>
      <c r="AI174" s="175"/>
      <c r="AJ174" s="175"/>
      <c r="AK174" s="175"/>
      <c r="AL174" s="175"/>
      <c r="AM174" s="175"/>
      <c r="AN174" s="175"/>
      <c r="AO174" s="175"/>
      <c r="AP174" s="175"/>
      <c r="AQ174" s="175"/>
      <c r="AR174" s="175"/>
      <c r="AS174" s="175"/>
      <c r="AT174" s="175"/>
      <c r="AU174" s="175"/>
      <c r="AV174" s="175"/>
      <c r="AW174" s="175"/>
      <c r="AX174" s="175"/>
      <c r="AY174" s="175"/>
      <c r="AZ174" s="175"/>
      <c r="BA174" s="175"/>
      <c r="BB174" s="175"/>
      <c r="BC174" s="175"/>
      <c r="BD174" s="175"/>
      <c r="BE174" s="175"/>
      <c r="BF174" s="175"/>
      <c r="BG174" s="17"/>
    </row>
    <row r="175" spans="1:59" x14ac:dyDescent="0.25">
      <c r="A175" s="175"/>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c r="AB175" s="175"/>
      <c r="AC175" s="175"/>
      <c r="AD175" s="175"/>
      <c r="AE175" s="175"/>
      <c r="AF175" s="175"/>
      <c r="AG175" s="175"/>
      <c r="AH175" s="175"/>
      <c r="AI175" s="175"/>
      <c r="AJ175" s="175"/>
      <c r="AK175" s="175"/>
      <c r="AL175" s="175"/>
      <c r="AM175" s="175"/>
      <c r="AN175" s="175"/>
      <c r="AO175" s="175"/>
      <c r="AP175" s="175"/>
      <c r="AQ175" s="175"/>
      <c r="AR175" s="175"/>
      <c r="AS175" s="175"/>
      <c r="AT175" s="175"/>
      <c r="AU175" s="175"/>
      <c r="AV175" s="175"/>
      <c r="AW175" s="175"/>
      <c r="AX175" s="175"/>
      <c r="AY175" s="175"/>
      <c r="AZ175" s="175"/>
      <c r="BA175" s="175"/>
      <c r="BB175" s="175"/>
      <c r="BC175" s="175"/>
      <c r="BD175" s="175"/>
      <c r="BE175" s="175"/>
      <c r="BF175" s="175"/>
      <c r="BG175" s="17"/>
    </row>
    <row r="176" spans="1:59" x14ac:dyDescent="0.25">
      <c r="A176" s="145"/>
      <c r="B176" s="145"/>
      <c r="C176" s="145"/>
      <c r="D176" s="145"/>
      <c r="E176" s="145"/>
      <c r="F176" s="145"/>
      <c r="G176" s="145"/>
      <c r="H176" s="145"/>
      <c r="I176" s="145"/>
      <c r="J176" s="145"/>
      <c r="K176" s="145"/>
      <c r="L176" s="145"/>
      <c r="M176" s="145"/>
      <c r="N176" s="145"/>
      <c r="O176" s="145"/>
      <c r="P176" s="145"/>
      <c r="Q176" s="145"/>
      <c r="R176" s="145"/>
      <c r="S176" s="145"/>
      <c r="T176" s="145"/>
      <c r="U176" s="145"/>
      <c r="V176" s="145"/>
      <c r="W176" s="145"/>
      <c r="X176" s="145"/>
      <c r="Y176" s="145"/>
      <c r="Z176" s="145"/>
      <c r="AA176" s="145"/>
      <c r="AB176" s="145"/>
      <c r="AC176" s="145"/>
      <c r="AD176" s="145"/>
      <c r="AE176" s="145"/>
      <c r="AF176" s="145"/>
      <c r="AG176" s="145"/>
      <c r="AH176" s="145"/>
      <c r="AI176" s="145"/>
      <c r="AJ176" s="145"/>
      <c r="AK176" s="145"/>
      <c r="AL176" s="145"/>
      <c r="AM176" s="145"/>
      <c r="AN176" s="145"/>
      <c r="AO176" s="145"/>
      <c r="AP176" s="145"/>
      <c r="AQ176" s="145"/>
      <c r="AR176" s="145"/>
      <c r="AS176" s="145"/>
      <c r="AT176" s="145"/>
      <c r="AU176" s="145"/>
      <c r="AV176" s="145"/>
      <c r="AW176" s="145"/>
      <c r="AX176" s="145"/>
      <c r="AY176" s="145"/>
      <c r="AZ176" s="145"/>
      <c r="BA176" s="145"/>
      <c r="BB176" s="145"/>
      <c r="BC176" s="145"/>
      <c r="BD176" s="145"/>
      <c r="BE176" s="145"/>
      <c r="BF176" s="145"/>
    </row>
    <row r="177" spans="1:58" x14ac:dyDescent="0.25">
      <c r="A177" s="145"/>
      <c r="B177" s="145"/>
      <c r="C177" s="145"/>
      <c r="D177" s="145"/>
      <c r="E177" s="145"/>
      <c r="F177" s="145"/>
      <c r="G177" s="145"/>
      <c r="H177" s="145"/>
      <c r="I177" s="145"/>
      <c r="J177" s="145"/>
      <c r="K177" s="145"/>
      <c r="L177" s="145"/>
      <c r="M177" s="145"/>
      <c r="N177" s="145"/>
      <c r="O177" s="145"/>
      <c r="P177" s="145"/>
      <c r="Q177" s="145"/>
      <c r="R177" s="145"/>
      <c r="S177" s="145"/>
      <c r="T177" s="145"/>
      <c r="U177" s="145"/>
      <c r="V177" s="145"/>
      <c r="W177" s="145"/>
      <c r="X177" s="145"/>
      <c r="Y177" s="145"/>
      <c r="Z177" s="145"/>
      <c r="AA177" s="145"/>
      <c r="AB177" s="145"/>
      <c r="AC177" s="145"/>
      <c r="AD177" s="145"/>
      <c r="AE177" s="145"/>
      <c r="AF177" s="145"/>
      <c r="AG177" s="145"/>
      <c r="AH177" s="145"/>
      <c r="AI177" s="145"/>
      <c r="AJ177" s="145"/>
      <c r="AK177" s="145"/>
      <c r="AL177" s="145"/>
      <c r="AM177" s="145"/>
      <c r="AN177" s="145"/>
      <c r="AO177" s="145"/>
      <c r="AP177" s="145"/>
      <c r="AQ177" s="145"/>
      <c r="AR177" s="145"/>
      <c r="AS177" s="145"/>
      <c r="AT177" s="145"/>
      <c r="AU177" s="145"/>
      <c r="AV177" s="145"/>
      <c r="AW177" s="145"/>
      <c r="AX177" s="145"/>
      <c r="AY177" s="145"/>
      <c r="AZ177" s="145"/>
      <c r="BA177" s="145"/>
      <c r="BB177" s="145"/>
      <c r="BC177" s="145"/>
      <c r="BD177" s="145"/>
      <c r="BE177" s="145"/>
      <c r="BF177" s="145"/>
    </row>
    <row r="178" spans="1:58" x14ac:dyDescent="0.25">
      <c r="A178" s="145"/>
      <c r="B178" s="145"/>
      <c r="C178" s="145"/>
      <c r="D178" s="145"/>
      <c r="E178" s="145"/>
      <c r="F178" s="145"/>
      <c r="G178" s="145"/>
      <c r="H178" s="145"/>
      <c r="I178" s="145"/>
      <c r="J178" s="145"/>
      <c r="K178" s="145"/>
      <c r="L178" s="145"/>
      <c r="M178" s="145"/>
      <c r="N178" s="145"/>
      <c r="O178" s="145"/>
      <c r="P178" s="145"/>
      <c r="Q178" s="145"/>
      <c r="R178" s="145"/>
      <c r="S178" s="145"/>
      <c r="T178" s="145"/>
      <c r="U178" s="145"/>
      <c r="V178" s="145"/>
      <c r="W178" s="145"/>
      <c r="X178" s="145"/>
      <c r="Y178" s="145"/>
      <c r="Z178" s="145"/>
      <c r="AA178" s="145"/>
      <c r="AB178" s="145"/>
      <c r="AC178" s="145"/>
      <c r="AD178" s="145"/>
      <c r="AE178" s="145"/>
      <c r="AF178" s="145"/>
      <c r="AG178" s="145"/>
      <c r="AH178" s="145"/>
      <c r="AI178" s="145"/>
      <c r="AJ178" s="145"/>
      <c r="AK178" s="145"/>
      <c r="AL178" s="145"/>
      <c r="AM178" s="145"/>
      <c r="AN178" s="145"/>
      <c r="AO178" s="145"/>
      <c r="AP178" s="145"/>
      <c r="AQ178" s="145"/>
      <c r="AR178" s="145"/>
      <c r="AS178" s="145"/>
      <c r="AT178" s="145"/>
      <c r="AU178" s="145"/>
      <c r="AV178" s="145"/>
      <c r="AW178" s="145"/>
      <c r="AX178" s="145"/>
      <c r="AY178" s="145"/>
      <c r="AZ178" s="145"/>
      <c r="BA178" s="145"/>
      <c r="BB178" s="145"/>
      <c r="BC178" s="145"/>
      <c r="BD178" s="145"/>
      <c r="BE178" s="145"/>
      <c r="BF178" s="145"/>
    </row>
    <row r="179" spans="1:58" x14ac:dyDescent="0.25">
      <c r="A179" s="145"/>
      <c r="B179" s="145"/>
      <c r="C179" s="145"/>
      <c r="D179" s="145"/>
      <c r="E179" s="145"/>
      <c r="F179" s="145"/>
      <c r="G179" s="145"/>
      <c r="H179" s="145"/>
      <c r="I179" s="145"/>
      <c r="J179" s="145"/>
      <c r="K179" s="145"/>
      <c r="L179" s="145"/>
      <c r="M179" s="145"/>
      <c r="N179" s="145"/>
      <c r="O179" s="145"/>
      <c r="P179" s="145"/>
      <c r="Q179" s="145"/>
      <c r="R179" s="145"/>
      <c r="S179" s="145"/>
      <c r="T179" s="145"/>
      <c r="U179" s="145"/>
      <c r="V179" s="145"/>
      <c r="W179" s="145"/>
      <c r="X179" s="145"/>
      <c r="Y179" s="145"/>
      <c r="Z179" s="145"/>
      <c r="AA179" s="145"/>
      <c r="AB179" s="145"/>
      <c r="AC179" s="145"/>
      <c r="AD179" s="145"/>
      <c r="AE179" s="145"/>
      <c r="AF179" s="145"/>
      <c r="AG179" s="145"/>
      <c r="AH179" s="145"/>
      <c r="AI179" s="145"/>
      <c r="AJ179" s="145"/>
      <c r="AK179" s="145"/>
      <c r="AL179" s="145"/>
      <c r="AM179" s="145"/>
      <c r="AN179" s="145"/>
      <c r="AO179" s="145"/>
      <c r="AP179" s="145"/>
      <c r="AQ179" s="145"/>
      <c r="AR179" s="145"/>
      <c r="AS179" s="145"/>
      <c r="AT179" s="145"/>
      <c r="AU179" s="145"/>
      <c r="AV179" s="145"/>
      <c r="AW179" s="145"/>
      <c r="AX179" s="145"/>
      <c r="AY179" s="145"/>
      <c r="AZ179" s="145"/>
      <c r="BA179" s="145"/>
      <c r="BB179" s="145"/>
      <c r="BC179" s="145"/>
      <c r="BD179" s="145"/>
      <c r="BE179" s="145"/>
      <c r="BF179" s="145"/>
    </row>
    <row r="180" spans="1:58" x14ac:dyDescent="0.25">
      <c r="A180" s="145"/>
      <c r="B180" s="145"/>
      <c r="C180" s="145"/>
      <c r="D180" s="145"/>
      <c r="E180" s="145"/>
      <c r="F180" s="145"/>
      <c r="G180" s="145"/>
      <c r="H180" s="145"/>
      <c r="I180" s="145"/>
      <c r="J180" s="145"/>
      <c r="K180" s="145"/>
      <c r="L180" s="145"/>
      <c r="M180" s="145"/>
      <c r="N180" s="145"/>
      <c r="O180" s="145"/>
      <c r="P180" s="145"/>
      <c r="Q180" s="145"/>
      <c r="R180" s="145"/>
      <c r="S180" s="145"/>
      <c r="T180" s="145"/>
      <c r="U180" s="145"/>
      <c r="V180" s="145"/>
      <c r="W180" s="145"/>
      <c r="X180" s="145"/>
      <c r="Y180" s="145"/>
      <c r="Z180" s="145"/>
      <c r="AA180" s="145"/>
      <c r="AB180" s="145"/>
      <c r="AC180" s="145"/>
      <c r="AD180" s="145"/>
      <c r="AE180" s="145"/>
      <c r="AF180" s="145"/>
      <c r="AG180" s="145"/>
      <c r="AH180" s="145"/>
      <c r="AI180" s="145"/>
      <c r="AJ180" s="145"/>
      <c r="AK180" s="145"/>
      <c r="AL180" s="145"/>
      <c r="AM180" s="145"/>
      <c r="AN180" s="145"/>
      <c r="AO180" s="145"/>
      <c r="AP180" s="145"/>
      <c r="AQ180" s="145"/>
      <c r="AR180" s="145"/>
      <c r="AS180" s="145"/>
      <c r="AT180" s="145"/>
      <c r="AU180" s="145"/>
      <c r="AV180" s="145"/>
      <c r="AW180" s="145"/>
      <c r="AX180" s="145"/>
      <c r="AY180" s="145"/>
      <c r="AZ180" s="145"/>
      <c r="BA180" s="145"/>
      <c r="BB180" s="145"/>
      <c r="BC180" s="145"/>
      <c r="BD180" s="145"/>
      <c r="BE180" s="145"/>
      <c r="BF180" s="145"/>
    </row>
    <row r="181" spans="1:58" x14ac:dyDescent="0.25">
      <c r="A181" s="145"/>
      <c r="B181" s="145"/>
      <c r="C181" s="145"/>
      <c r="D181" s="145"/>
      <c r="E181" s="145"/>
      <c r="F181" s="145"/>
      <c r="G181" s="145"/>
      <c r="H181" s="145"/>
      <c r="I181" s="145"/>
      <c r="J181" s="145"/>
      <c r="K181" s="145"/>
      <c r="L181" s="145"/>
      <c r="M181" s="145"/>
      <c r="N181" s="145"/>
      <c r="O181" s="145"/>
      <c r="P181" s="145"/>
      <c r="Q181" s="145"/>
      <c r="R181" s="145"/>
      <c r="S181" s="145"/>
      <c r="T181" s="145"/>
      <c r="U181" s="145"/>
      <c r="V181" s="145"/>
      <c r="W181" s="145"/>
      <c r="X181" s="145"/>
      <c r="Y181" s="145"/>
      <c r="Z181" s="145"/>
      <c r="AA181" s="145"/>
      <c r="AB181" s="145"/>
      <c r="AC181" s="145"/>
      <c r="AD181" s="145"/>
      <c r="AE181" s="145"/>
      <c r="AF181" s="145"/>
      <c r="AG181" s="145"/>
      <c r="AH181" s="145"/>
      <c r="AI181" s="145"/>
      <c r="AJ181" s="145"/>
      <c r="AK181" s="145"/>
      <c r="AL181" s="145"/>
      <c r="AM181" s="145"/>
      <c r="AN181" s="145"/>
      <c r="AO181" s="145"/>
      <c r="AP181" s="145"/>
      <c r="AQ181" s="145"/>
      <c r="AR181" s="145"/>
      <c r="AS181" s="145"/>
      <c r="AT181" s="145"/>
      <c r="AU181" s="145"/>
      <c r="AV181" s="145"/>
      <c r="AW181" s="145"/>
      <c r="AX181" s="145"/>
      <c r="AY181" s="145"/>
      <c r="AZ181" s="145"/>
      <c r="BA181" s="145"/>
      <c r="BB181" s="145"/>
      <c r="BC181" s="145"/>
      <c r="BD181" s="145"/>
      <c r="BE181" s="145"/>
      <c r="BF181" s="145"/>
    </row>
    <row r="182" spans="1:58" x14ac:dyDescent="0.25">
      <c r="A182" s="145"/>
      <c r="B182" s="145"/>
      <c r="C182" s="145"/>
      <c r="D182" s="145"/>
      <c r="E182" s="145"/>
      <c r="F182" s="145"/>
      <c r="G182" s="145"/>
      <c r="H182" s="145"/>
      <c r="I182" s="145"/>
      <c r="J182" s="145"/>
      <c r="K182" s="145"/>
      <c r="L182" s="145"/>
      <c r="M182" s="145"/>
      <c r="N182" s="145"/>
      <c r="O182" s="145"/>
      <c r="P182" s="145"/>
      <c r="Q182" s="145"/>
      <c r="R182" s="145"/>
      <c r="S182" s="145"/>
      <c r="T182" s="145"/>
      <c r="U182" s="145"/>
      <c r="V182" s="145"/>
      <c r="W182" s="145"/>
      <c r="X182" s="145"/>
      <c r="Y182" s="145"/>
      <c r="Z182" s="145"/>
      <c r="AA182" s="145"/>
      <c r="AB182" s="145"/>
      <c r="AC182" s="145"/>
      <c r="AD182" s="145"/>
      <c r="AE182" s="145"/>
      <c r="AF182" s="145"/>
      <c r="AG182" s="145"/>
      <c r="AH182" s="145"/>
      <c r="AI182" s="145"/>
      <c r="AJ182" s="145"/>
      <c r="AK182" s="145"/>
      <c r="AL182" s="145"/>
      <c r="AM182" s="145"/>
      <c r="AN182" s="145"/>
      <c r="AO182" s="145"/>
      <c r="AP182" s="145"/>
      <c r="AQ182" s="145"/>
      <c r="AR182" s="145"/>
      <c r="AS182" s="145"/>
      <c r="AT182" s="145"/>
      <c r="AU182" s="145"/>
      <c r="AV182" s="145"/>
      <c r="AW182" s="145"/>
      <c r="AX182" s="145"/>
      <c r="AY182" s="145"/>
      <c r="AZ182" s="145"/>
      <c r="BA182" s="145"/>
      <c r="BB182" s="145"/>
      <c r="BC182" s="145"/>
      <c r="BD182" s="145"/>
      <c r="BE182" s="145"/>
      <c r="BF182" s="145"/>
    </row>
    <row r="183" spans="1:58" x14ac:dyDescent="0.25">
      <c r="A183" s="145"/>
      <c r="B183" s="145"/>
      <c r="C183" s="145"/>
      <c r="D183" s="145"/>
      <c r="E183" s="145"/>
      <c r="F183" s="145"/>
      <c r="G183" s="145"/>
      <c r="H183" s="145"/>
      <c r="I183" s="145"/>
      <c r="J183" s="145"/>
      <c r="K183" s="145"/>
      <c r="L183" s="145"/>
      <c r="M183" s="145"/>
      <c r="N183" s="145"/>
      <c r="O183" s="145"/>
      <c r="P183" s="145"/>
      <c r="Q183" s="145"/>
      <c r="R183" s="145"/>
      <c r="S183" s="145"/>
      <c r="T183" s="145"/>
      <c r="U183" s="145"/>
      <c r="V183" s="145"/>
      <c r="W183" s="145"/>
      <c r="X183" s="145"/>
      <c r="Y183" s="145"/>
      <c r="Z183" s="145"/>
      <c r="AA183" s="145"/>
      <c r="AB183" s="145"/>
      <c r="AC183" s="145"/>
      <c r="AD183" s="145"/>
      <c r="AE183" s="145"/>
      <c r="AF183" s="145"/>
      <c r="AG183" s="145"/>
      <c r="AH183" s="145"/>
      <c r="AI183" s="145"/>
      <c r="AJ183" s="145"/>
      <c r="AK183" s="145"/>
      <c r="AL183" s="145"/>
      <c r="AM183" s="145"/>
      <c r="AN183" s="145"/>
      <c r="AO183" s="145"/>
      <c r="AP183" s="145"/>
      <c r="AQ183" s="145"/>
      <c r="AR183" s="145"/>
      <c r="AS183" s="145"/>
      <c r="AT183" s="145"/>
      <c r="AU183" s="145"/>
      <c r="AV183" s="145"/>
      <c r="AW183" s="145"/>
      <c r="AX183" s="145"/>
      <c r="AY183" s="145"/>
      <c r="AZ183" s="145"/>
      <c r="BA183" s="145"/>
      <c r="BB183" s="145"/>
      <c r="BC183" s="145"/>
      <c r="BD183" s="145"/>
      <c r="BE183" s="145"/>
      <c r="BF183" s="145"/>
    </row>
    <row r="184" spans="1:58" x14ac:dyDescent="0.25">
      <c r="A184" s="145"/>
      <c r="B184" s="145"/>
      <c r="C184" s="145"/>
      <c r="D184" s="145"/>
      <c r="E184" s="145"/>
      <c r="F184" s="145"/>
      <c r="G184" s="145"/>
      <c r="H184" s="145"/>
      <c r="I184" s="145"/>
      <c r="J184" s="145"/>
      <c r="K184" s="145"/>
      <c r="L184" s="145"/>
      <c r="M184" s="145"/>
      <c r="N184" s="145"/>
      <c r="O184" s="145"/>
      <c r="P184" s="145"/>
      <c r="Q184" s="145"/>
      <c r="R184" s="145"/>
      <c r="S184" s="145"/>
      <c r="T184" s="145"/>
      <c r="U184" s="145"/>
      <c r="V184" s="145"/>
      <c r="W184" s="145"/>
      <c r="X184" s="145"/>
      <c r="Y184" s="145"/>
      <c r="Z184" s="145"/>
      <c r="AA184" s="145"/>
      <c r="AB184" s="145"/>
      <c r="AC184" s="145"/>
      <c r="AD184" s="145"/>
      <c r="AE184" s="145"/>
      <c r="AF184" s="145"/>
      <c r="AG184" s="145"/>
      <c r="AH184" s="145"/>
      <c r="AI184" s="145"/>
      <c r="AJ184" s="145"/>
      <c r="AK184" s="145"/>
      <c r="AL184" s="145"/>
      <c r="AM184" s="145"/>
      <c r="AN184" s="145"/>
      <c r="AO184" s="145"/>
      <c r="AP184" s="145"/>
      <c r="AQ184" s="145"/>
      <c r="AR184" s="145"/>
      <c r="AS184" s="145"/>
      <c r="AT184" s="145"/>
      <c r="AU184" s="145"/>
      <c r="AV184" s="145"/>
      <c r="AW184" s="145"/>
      <c r="AX184" s="145"/>
      <c r="AY184" s="145"/>
      <c r="AZ184" s="145"/>
      <c r="BA184" s="145"/>
      <c r="BB184" s="145"/>
      <c r="BC184" s="145"/>
      <c r="BD184" s="145"/>
      <c r="BE184" s="145"/>
      <c r="BF184" s="145"/>
    </row>
    <row r="185" spans="1:58" x14ac:dyDescent="0.25">
      <c r="A185" s="145"/>
      <c r="B185" s="145"/>
      <c r="C185" s="145"/>
      <c r="D185" s="145"/>
      <c r="E185" s="145"/>
      <c r="F185" s="145"/>
      <c r="G185" s="145"/>
      <c r="H185" s="145"/>
      <c r="I185" s="145"/>
      <c r="J185" s="145"/>
      <c r="K185" s="145"/>
      <c r="L185" s="145"/>
      <c r="M185" s="145"/>
      <c r="N185" s="145"/>
      <c r="O185" s="145"/>
      <c r="P185" s="145"/>
      <c r="Q185" s="145"/>
      <c r="R185" s="145"/>
      <c r="S185" s="145"/>
      <c r="T185" s="145"/>
      <c r="U185" s="145"/>
      <c r="V185" s="145"/>
      <c r="W185" s="145"/>
      <c r="X185" s="145"/>
      <c r="Y185" s="145"/>
      <c r="Z185" s="145"/>
      <c r="AA185" s="145"/>
      <c r="AB185" s="145"/>
      <c r="AC185" s="145"/>
      <c r="AD185" s="145"/>
      <c r="AE185" s="145"/>
      <c r="AF185" s="145"/>
      <c r="AG185" s="145"/>
      <c r="AH185" s="145"/>
      <c r="AI185" s="145"/>
      <c r="AJ185" s="145"/>
      <c r="AK185" s="145"/>
      <c r="AL185" s="145"/>
      <c r="AM185" s="145"/>
      <c r="AN185" s="145"/>
      <c r="AO185" s="145"/>
      <c r="AP185" s="145"/>
      <c r="AQ185" s="145"/>
      <c r="AR185" s="145"/>
      <c r="AS185" s="145"/>
      <c r="AT185" s="145"/>
      <c r="AU185" s="145"/>
      <c r="AV185" s="145"/>
      <c r="AW185" s="145"/>
      <c r="AX185" s="145"/>
      <c r="AY185" s="145"/>
      <c r="AZ185" s="145"/>
      <c r="BA185" s="145"/>
      <c r="BB185" s="145"/>
      <c r="BC185" s="145"/>
      <c r="BD185" s="145"/>
      <c r="BE185" s="145"/>
      <c r="BF185" s="145"/>
    </row>
    <row r="186" spans="1:58" x14ac:dyDescent="0.25">
      <c r="A186" s="145"/>
      <c r="B186" s="145"/>
      <c r="C186" s="145"/>
      <c r="D186" s="145"/>
      <c r="E186" s="145"/>
      <c r="F186" s="145"/>
      <c r="G186" s="145"/>
      <c r="H186" s="145"/>
      <c r="I186" s="145"/>
      <c r="J186" s="145"/>
      <c r="K186" s="145"/>
      <c r="L186" s="145"/>
      <c r="M186" s="145"/>
      <c r="N186" s="145"/>
      <c r="O186" s="145"/>
      <c r="P186" s="145"/>
      <c r="Q186" s="145"/>
      <c r="R186" s="145"/>
      <c r="S186" s="145"/>
      <c r="T186" s="145"/>
      <c r="U186" s="145"/>
      <c r="V186" s="145"/>
      <c r="W186" s="145"/>
      <c r="X186" s="145"/>
      <c r="Y186" s="145"/>
      <c r="Z186" s="145"/>
      <c r="AA186" s="145"/>
      <c r="AB186" s="145"/>
      <c r="AC186" s="145"/>
      <c r="AD186" s="145"/>
      <c r="AE186" s="145"/>
      <c r="AF186" s="145"/>
      <c r="AG186" s="145"/>
      <c r="AH186" s="145"/>
      <c r="AI186" s="145"/>
      <c r="AJ186" s="145"/>
      <c r="AK186" s="145"/>
      <c r="AL186" s="145"/>
      <c r="AM186" s="145"/>
      <c r="AN186" s="145"/>
      <c r="AO186" s="145"/>
      <c r="AP186" s="145"/>
      <c r="AQ186" s="145"/>
      <c r="AR186" s="145"/>
      <c r="AS186" s="145"/>
      <c r="AT186" s="145"/>
      <c r="AU186" s="145"/>
      <c r="AV186" s="145"/>
      <c r="AW186" s="145"/>
      <c r="AX186" s="145"/>
      <c r="AY186" s="145"/>
      <c r="AZ186" s="145"/>
      <c r="BA186" s="145"/>
      <c r="BB186" s="145"/>
      <c r="BC186" s="145"/>
      <c r="BD186" s="145"/>
      <c r="BE186" s="145"/>
      <c r="BF186" s="145"/>
    </row>
    <row r="187" spans="1:58" x14ac:dyDescent="0.25">
      <c r="A187" s="145"/>
      <c r="B187" s="145"/>
      <c r="C187" s="145"/>
      <c r="D187" s="145"/>
      <c r="E187" s="145"/>
      <c r="F187" s="145"/>
      <c r="G187" s="145"/>
      <c r="H187" s="145"/>
      <c r="I187" s="145"/>
      <c r="J187" s="145"/>
      <c r="K187" s="145"/>
      <c r="L187" s="145"/>
      <c r="M187" s="145"/>
      <c r="N187" s="145"/>
      <c r="O187" s="145"/>
      <c r="P187" s="145"/>
      <c r="Q187" s="145"/>
      <c r="R187" s="145"/>
      <c r="S187" s="145"/>
      <c r="T187" s="145"/>
      <c r="U187" s="145"/>
      <c r="V187" s="145"/>
      <c r="W187" s="145"/>
      <c r="X187" s="145"/>
      <c r="Y187" s="145"/>
      <c r="Z187" s="145"/>
      <c r="AA187" s="145"/>
      <c r="AB187" s="145"/>
      <c r="AC187" s="145"/>
      <c r="AD187" s="145"/>
      <c r="AE187" s="145"/>
      <c r="AF187" s="145"/>
      <c r="AG187" s="145"/>
      <c r="AH187" s="145"/>
      <c r="AI187" s="145"/>
      <c r="AJ187" s="145"/>
      <c r="AK187" s="145"/>
      <c r="AL187" s="145"/>
      <c r="AM187" s="145"/>
      <c r="AN187" s="145"/>
      <c r="AO187" s="145"/>
      <c r="AP187" s="145"/>
      <c r="AQ187" s="145"/>
      <c r="AR187" s="145"/>
      <c r="AS187" s="145"/>
      <c r="AT187" s="145"/>
      <c r="AU187" s="145"/>
      <c r="AV187" s="145"/>
      <c r="AW187" s="145"/>
      <c r="AX187" s="145"/>
      <c r="AY187" s="145"/>
      <c r="AZ187" s="145"/>
      <c r="BA187" s="145"/>
      <c r="BB187" s="145"/>
      <c r="BC187" s="145"/>
      <c r="BD187" s="145"/>
      <c r="BE187" s="145"/>
      <c r="BF187" s="145"/>
    </row>
    <row r="188" spans="1:58" x14ac:dyDescent="0.25">
      <c r="A188" s="145"/>
      <c r="B188" s="145"/>
      <c r="C188" s="145"/>
      <c r="D188" s="145"/>
      <c r="E188" s="145"/>
      <c r="F188" s="145"/>
      <c r="G188" s="145"/>
      <c r="H188" s="145"/>
      <c r="I188" s="145"/>
      <c r="J188" s="145"/>
      <c r="K188" s="145"/>
      <c r="L188" s="145"/>
      <c r="M188" s="145"/>
      <c r="N188" s="145"/>
      <c r="O188" s="145"/>
      <c r="P188" s="145"/>
      <c r="Q188" s="145"/>
      <c r="R188" s="145"/>
      <c r="S188" s="145"/>
      <c r="T188" s="145"/>
      <c r="U188" s="145"/>
      <c r="V188" s="145"/>
      <c r="W188" s="145"/>
      <c r="X188" s="145"/>
      <c r="Y188" s="145"/>
      <c r="Z188" s="145"/>
      <c r="AA188" s="145"/>
      <c r="AB188" s="145"/>
      <c r="AC188" s="145"/>
      <c r="AD188" s="145"/>
      <c r="AE188" s="145"/>
      <c r="AF188" s="145"/>
      <c r="AG188" s="145"/>
      <c r="AH188" s="145"/>
      <c r="AI188" s="145"/>
      <c r="AJ188" s="145"/>
      <c r="AK188" s="145"/>
      <c r="AL188" s="145"/>
      <c r="AM188" s="145"/>
      <c r="AN188" s="145"/>
      <c r="AO188" s="145"/>
      <c r="AP188" s="145"/>
      <c r="AQ188" s="145"/>
      <c r="AR188" s="145"/>
      <c r="AS188" s="145"/>
      <c r="AT188" s="145"/>
      <c r="AU188" s="145"/>
      <c r="AV188" s="145"/>
      <c r="AW188" s="145"/>
      <c r="AX188" s="145"/>
      <c r="AY188" s="145"/>
      <c r="AZ188" s="145"/>
      <c r="BA188" s="145"/>
      <c r="BB188" s="145"/>
      <c r="BC188" s="145"/>
      <c r="BD188" s="145"/>
      <c r="BE188" s="145"/>
      <c r="BF188" s="145"/>
    </row>
    <row r="189" spans="1:58" x14ac:dyDescent="0.25">
      <c r="A189" s="145"/>
      <c r="B189" s="145"/>
      <c r="C189" s="145"/>
      <c r="D189" s="145"/>
      <c r="E189" s="145"/>
      <c r="F189" s="145"/>
      <c r="G189" s="145"/>
      <c r="H189" s="145"/>
      <c r="I189" s="145"/>
      <c r="J189" s="145"/>
      <c r="K189" s="145"/>
      <c r="L189" s="145"/>
      <c r="M189" s="145"/>
      <c r="N189" s="145"/>
      <c r="O189" s="145"/>
      <c r="P189" s="145"/>
      <c r="Q189" s="145"/>
      <c r="R189" s="145"/>
      <c r="S189" s="145"/>
      <c r="T189" s="145"/>
      <c r="U189" s="145"/>
      <c r="V189" s="145"/>
      <c r="W189" s="145"/>
      <c r="X189" s="145"/>
      <c r="Y189" s="145"/>
      <c r="Z189" s="145"/>
      <c r="AA189" s="145"/>
      <c r="AB189" s="145"/>
      <c r="AC189" s="145"/>
      <c r="AD189" s="145"/>
      <c r="AE189" s="145"/>
      <c r="AF189" s="145"/>
      <c r="AG189" s="145"/>
      <c r="AH189" s="145"/>
      <c r="AI189" s="145"/>
      <c r="AJ189" s="145"/>
      <c r="AK189" s="145"/>
      <c r="AL189" s="145"/>
      <c r="AM189" s="145"/>
      <c r="AN189" s="145"/>
      <c r="AO189" s="145"/>
      <c r="AP189" s="145"/>
      <c r="AQ189" s="145"/>
      <c r="AR189" s="145"/>
      <c r="AS189" s="145"/>
      <c r="AT189" s="145"/>
      <c r="AU189" s="145"/>
      <c r="AV189" s="145"/>
      <c r="AW189" s="145"/>
      <c r="AX189" s="145"/>
      <c r="AY189" s="145"/>
      <c r="AZ189" s="145"/>
      <c r="BA189" s="145"/>
      <c r="BB189" s="145"/>
      <c r="BC189" s="145"/>
      <c r="BD189" s="145"/>
      <c r="BE189" s="145"/>
      <c r="BF189" s="145"/>
    </row>
    <row r="190" spans="1:58" x14ac:dyDescent="0.25">
      <c r="A190" s="145"/>
      <c r="B190" s="145"/>
      <c r="C190" s="145"/>
      <c r="D190" s="145"/>
      <c r="E190" s="145"/>
      <c r="F190" s="145"/>
      <c r="G190" s="145"/>
      <c r="H190" s="145"/>
      <c r="I190" s="145"/>
      <c r="J190" s="145"/>
      <c r="K190" s="145"/>
      <c r="L190" s="145"/>
      <c r="M190" s="145"/>
      <c r="N190" s="145"/>
      <c r="O190" s="145"/>
      <c r="P190" s="145"/>
      <c r="Q190" s="145"/>
      <c r="R190" s="145"/>
      <c r="S190" s="145"/>
      <c r="T190" s="145"/>
      <c r="U190" s="145"/>
      <c r="V190" s="145"/>
      <c r="W190" s="145"/>
      <c r="X190" s="145"/>
      <c r="Y190" s="145"/>
      <c r="Z190" s="145"/>
      <c r="AA190" s="145"/>
      <c r="AB190" s="145"/>
      <c r="AC190" s="145"/>
      <c r="AD190" s="145"/>
      <c r="AE190" s="145"/>
      <c r="AF190" s="145"/>
      <c r="AG190" s="145"/>
      <c r="AH190" s="145"/>
      <c r="AI190" s="145"/>
      <c r="AJ190" s="145"/>
      <c r="AK190" s="145"/>
      <c r="AL190" s="145"/>
      <c r="AM190" s="145"/>
      <c r="AN190" s="145"/>
      <c r="AO190" s="145"/>
      <c r="AP190" s="145"/>
      <c r="AQ190" s="145"/>
      <c r="AR190" s="145"/>
      <c r="AS190" s="145"/>
      <c r="AT190" s="145"/>
      <c r="AU190" s="145"/>
      <c r="AV190" s="145"/>
      <c r="AW190" s="145"/>
      <c r="AX190" s="145"/>
      <c r="AY190" s="145"/>
      <c r="AZ190" s="145"/>
      <c r="BA190" s="145"/>
      <c r="BB190" s="145"/>
      <c r="BC190" s="145"/>
      <c r="BD190" s="145"/>
      <c r="BE190" s="145"/>
      <c r="BF190" s="145"/>
    </row>
    <row r="191" spans="1:58" x14ac:dyDescent="0.25">
      <c r="A191" s="145"/>
      <c r="B191" s="145"/>
      <c r="C191" s="145"/>
      <c r="D191" s="145"/>
      <c r="E191" s="145"/>
      <c r="F191" s="145"/>
      <c r="G191" s="145"/>
      <c r="H191" s="145"/>
      <c r="I191" s="145"/>
      <c r="J191" s="145"/>
      <c r="K191" s="145"/>
      <c r="L191" s="145"/>
      <c r="M191" s="145"/>
      <c r="N191" s="145"/>
      <c r="O191" s="145"/>
      <c r="P191" s="145"/>
      <c r="Q191" s="145"/>
      <c r="R191" s="145"/>
      <c r="S191" s="145"/>
      <c r="T191" s="145"/>
      <c r="U191" s="145"/>
      <c r="V191" s="145"/>
      <c r="W191" s="145"/>
      <c r="X191" s="145"/>
      <c r="Y191" s="145"/>
      <c r="Z191" s="145"/>
      <c r="AA191" s="145"/>
      <c r="AB191" s="145"/>
      <c r="AC191" s="145"/>
      <c r="AD191" s="145"/>
      <c r="AE191" s="145"/>
      <c r="AF191" s="145"/>
      <c r="AG191" s="145"/>
      <c r="AH191" s="145"/>
      <c r="AI191" s="145"/>
      <c r="AJ191" s="145"/>
      <c r="AK191" s="145"/>
      <c r="AL191" s="145"/>
      <c r="AM191" s="145"/>
      <c r="AN191" s="145"/>
      <c r="AO191" s="145"/>
      <c r="AP191" s="145"/>
      <c r="AQ191" s="145"/>
      <c r="AR191" s="145"/>
      <c r="AS191" s="145"/>
      <c r="AT191" s="145"/>
      <c r="AU191" s="145"/>
      <c r="AV191" s="145"/>
      <c r="AW191" s="145"/>
      <c r="AX191" s="145"/>
      <c r="AY191" s="145"/>
      <c r="AZ191" s="145"/>
      <c r="BA191" s="145"/>
      <c r="BB191" s="145"/>
      <c r="BC191" s="145"/>
      <c r="BD191" s="145"/>
      <c r="BE191" s="145"/>
      <c r="BF191" s="145"/>
    </row>
    <row r="192" spans="1:58" x14ac:dyDescent="0.25">
      <c r="A192" s="145"/>
      <c r="B192" s="145"/>
      <c r="C192" s="145"/>
      <c r="D192" s="145"/>
      <c r="E192" s="145"/>
      <c r="F192" s="145"/>
      <c r="G192" s="145"/>
      <c r="H192" s="145"/>
      <c r="I192" s="145"/>
      <c r="J192" s="145"/>
      <c r="K192" s="145"/>
      <c r="L192" s="145"/>
      <c r="M192" s="145"/>
      <c r="N192" s="145"/>
      <c r="O192" s="145"/>
      <c r="P192" s="145"/>
      <c r="Q192" s="145"/>
      <c r="R192" s="145"/>
      <c r="S192" s="145"/>
      <c r="T192" s="145"/>
      <c r="U192" s="145"/>
      <c r="V192" s="145"/>
      <c r="W192" s="145"/>
      <c r="X192" s="145"/>
      <c r="Y192" s="145"/>
      <c r="Z192" s="145"/>
      <c r="AA192" s="145"/>
      <c r="AB192" s="145"/>
      <c r="AC192" s="145"/>
      <c r="AD192" s="145"/>
      <c r="AE192" s="145"/>
      <c r="AF192" s="145"/>
      <c r="AG192" s="145"/>
      <c r="AH192" s="145"/>
      <c r="AI192" s="145"/>
      <c r="AJ192" s="145"/>
      <c r="AK192" s="145"/>
      <c r="AL192" s="145"/>
      <c r="AM192" s="145"/>
      <c r="AN192" s="145"/>
      <c r="AO192" s="145"/>
      <c r="AP192" s="145"/>
      <c r="AQ192" s="145"/>
      <c r="AR192" s="145"/>
      <c r="AS192" s="145"/>
      <c r="AT192" s="145"/>
      <c r="AU192" s="145"/>
      <c r="AV192" s="145"/>
      <c r="AW192" s="145"/>
      <c r="AX192" s="145"/>
      <c r="AY192" s="145"/>
      <c r="AZ192" s="145"/>
      <c r="BA192" s="145"/>
      <c r="BB192" s="145"/>
      <c r="BC192" s="145"/>
      <c r="BD192" s="145"/>
      <c r="BE192" s="145"/>
      <c r="BF192" s="145"/>
    </row>
    <row r="193" spans="1:58" x14ac:dyDescent="0.25">
      <c r="A193" s="145"/>
      <c r="B193" s="145"/>
      <c r="C193" s="145"/>
      <c r="D193" s="145"/>
      <c r="E193" s="145"/>
      <c r="F193" s="145"/>
      <c r="G193" s="145"/>
      <c r="H193" s="145"/>
      <c r="I193" s="145"/>
      <c r="J193" s="145"/>
      <c r="K193" s="145"/>
      <c r="L193" s="145"/>
      <c r="M193" s="145"/>
      <c r="N193" s="145"/>
      <c r="O193" s="145"/>
      <c r="P193" s="145"/>
      <c r="Q193" s="145"/>
      <c r="R193" s="145"/>
      <c r="S193" s="145"/>
      <c r="T193" s="145"/>
      <c r="U193" s="145"/>
      <c r="V193" s="145"/>
      <c r="W193" s="145"/>
      <c r="X193" s="145"/>
      <c r="Y193" s="145"/>
      <c r="Z193" s="145"/>
      <c r="AA193" s="145"/>
      <c r="AB193" s="145"/>
      <c r="AC193" s="145"/>
      <c r="AD193" s="145"/>
      <c r="AE193" s="145"/>
      <c r="AF193" s="145"/>
      <c r="AG193" s="145"/>
      <c r="AH193" s="145"/>
      <c r="AI193" s="145"/>
      <c r="AJ193" s="145"/>
      <c r="AK193" s="145"/>
      <c r="AL193" s="145"/>
      <c r="AM193" s="145"/>
      <c r="AN193" s="145"/>
      <c r="AO193" s="145"/>
      <c r="AP193" s="145"/>
      <c r="AQ193" s="145"/>
      <c r="AR193" s="145"/>
      <c r="AS193" s="145"/>
      <c r="AT193" s="145"/>
      <c r="AU193" s="145"/>
      <c r="AV193" s="145"/>
      <c r="AW193" s="145"/>
      <c r="AX193" s="145"/>
      <c r="AY193" s="145"/>
      <c r="AZ193" s="145"/>
      <c r="BA193" s="145"/>
      <c r="BB193" s="145"/>
      <c r="BC193" s="145"/>
      <c r="BD193" s="145"/>
      <c r="BE193" s="145"/>
      <c r="BF193" s="145"/>
    </row>
    <row r="194" spans="1:58" x14ac:dyDescent="0.25">
      <c r="A194" s="145"/>
      <c r="B194" s="145"/>
      <c r="C194" s="145"/>
      <c r="D194" s="145"/>
      <c r="E194" s="145"/>
      <c r="F194" s="145"/>
      <c r="G194" s="145"/>
      <c r="H194" s="145"/>
      <c r="I194" s="145"/>
      <c r="J194" s="145"/>
      <c r="K194" s="145"/>
      <c r="L194" s="145"/>
      <c r="M194" s="145"/>
      <c r="N194" s="145"/>
      <c r="O194" s="145"/>
      <c r="P194" s="145"/>
      <c r="Q194" s="145"/>
      <c r="R194" s="145"/>
      <c r="S194" s="145"/>
      <c r="T194" s="145"/>
      <c r="U194" s="145"/>
      <c r="V194" s="145"/>
      <c r="W194" s="145"/>
      <c r="X194" s="145"/>
      <c r="Y194" s="145"/>
      <c r="Z194" s="145"/>
      <c r="AA194" s="145"/>
      <c r="AB194" s="145"/>
      <c r="AC194" s="145"/>
      <c r="AD194" s="145"/>
      <c r="AE194" s="145"/>
      <c r="AF194" s="145"/>
      <c r="AG194" s="145"/>
      <c r="AH194" s="145"/>
      <c r="AI194" s="145"/>
      <c r="AJ194" s="145"/>
      <c r="AK194" s="145"/>
      <c r="AL194" s="145"/>
      <c r="AM194" s="145"/>
      <c r="AN194" s="145"/>
      <c r="AO194" s="145"/>
      <c r="AP194" s="145"/>
      <c r="AQ194" s="145"/>
      <c r="AR194" s="145"/>
      <c r="AS194" s="145"/>
      <c r="AT194" s="145"/>
      <c r="AU194" s="145"/>
      <c r="AV194" s="145"/>
      <c r="AW194" s="145"/>
      <c r="AX194" s="145"/>
      <c r="AY194" s="145"/>
      <c r="AZ194" s="145"/>
      <c r="BA194" s="145"/>
      <c r="BB194" s="145"/>
      <c r="BC194" s="145"/>
      <c r="BD194" s="145"/>
      <c r="BE194" s="145"/>
      <c r="BF194" s="145"/>
    </row>
    <row r="195" spans="1:58" x14ac:dyDescent="0.25">
      <c r="A195" s="145"/>
      <c r="B195" s="145"/>
      <c r="C195" s="145"/>
      <c r="D195" s="145"/>
      <c r="E195" s="145"/>
      <c r="F195" s="145"/>
      <c r="G195" s="145"/>
      <c r="H195" s="145"/>
      <c r="I195" s="145"/>
      <c r="J195" s="145"/>
      <c r="K195" s="145"/>
      <c r="L195" s="145"/>
      <c r="M195" s="145"/>
      <c r="N195" s="145"/>
      <c r="O195" s="145"/>
      <c r="P195" s="145"/>
      <c r="Q195" s="145"/>
      <c r="R195" s="145"/>
      <c r="S195" s="145"/>
      <c r="T195" s="145"/>
      <c r="U195" s="145"/>
      <c r="V195" s="145"/>
      <c r="W195" s="145"/>
      <c r="X195" s="145"/>
      <c r="Y195" s="145"/>
      <c r="Z195" s="145"/>
      <c r="AA195" s="145"/>
      <c r="AB195" s="145"/>
      <c r="AC195" s="145"/>
      <c r="AD195" s="145"/>
      <c r="AE195" s="145"/>
      <c r="AF195" s="145"/>
      <c r="AG195" s="145"/>
      <c r="AH195" s="145"/>
      <c r="AI195" s="145"/>
      <c r="AJ195" s="145"/>
      <c r="AK195" s="145"/>
      <c r="AL195" s="145"/>
      <c r="AM195" s="145"/>
      <c r="AN195" s="145"/>
      <c r="AO195" s="145"/>
      <c r="AP195" s="145"/>
      <c r="AQ195" s="145"/>
      <c r="AR195" s="145"/>
      <c r="AS195" s="145"/>
      <c r="AT195" s="145"/>
      <c r="AU195" s="145"/>
      <c r="AV195" s="145"/>
      <c r="AW195" s="145"/>
      <c r="AX195" s="145"/>
      <c r="AY195" s="145"/>
      <c r="AZ195" s="145"/>
      <c r="BA195" s="145"/>
      <c r="BB195" s="145"/>
      <c r="BC195" s="145"/>
      <c r="BD195" s="145"/>
      <c r="BE195" s="145"/>
      <c r="BF195" s="145"/>
    </row>
    <row r="196" spans="1:58" x14ac:dyDescent="0.25">
      <c r="A196" s="145"/>
      <c r="B196" s="145"/>
      <c r="C196" s="145"/>
      <c r="D196" s="145"/>
      <c r="E196" s="145"/>
      <c r="F196" s="145"/>
      <c r="G196" s="145"/>
      <c r="H196" s="145"/>
      <c r="I196" s="145"/>
      <c r="J196" s="145"/>
      <c r="K196" s="145"/>
      <c r="L196" s="145"/>
      <c r="M196" s="145"/>
      <c r="N196" s="145"/>
      <c r="O196" s="145"/>
      <c r="P196" s="145"/>
      <c r="Q196" s="145"/>
      <c r="R196" s="145"/>
      <c r="S196" s="145"/>
      <c r="T196" s="145"/>
      <c r="U196" s="145"/>
      <c r="V196" s="145"/>
      <c r="W196" s="145"/>
      <c r="X196" s="145"/>
      <c r="Y196" s="145"/>
      <c r="Z196" s="145"/>
      <c r="AA196" s="145"/>
      <c r="AB196" s="145"/>
      <c r="AC196" s="145"/>
      <c r="AD196" s="145"/>
      <c r="AE196" s="145"/>
      <c r="AF196" s="145"/>
      <c r="AG196" s="145"/>
      <c r="AH196" s="145"/>
      <c r="AI196" s="145"/>
      <c r="AJ196" s="145"/>
      <c r="AK196" s="145"/>
      <c r="AL196" s="145"/>
      <c r="AM196" s="145"/>
      <c r="AN196" s="145"/>
      <c r="AO196" s="145"/>
      <c r="AP196" s="145"/>
      <c r="AQ196" s="145"/>
      <c r="AR196" s="145"/>
      <c r="AS196" s="145"/>
      <c r="AT196" s="145"/>
      <c r="AU196" s="145"/>
      <c r="AV196" s="145"/>
      <c r="AW196" s="145"/>
      <c r="AX196" s="145"/>
      <c r="AY196" s="145"/>
      <c r="AZ196" s="145"/>
      <c r="BA196" s="145"/>
      <c r="BB196" s="145"/>
      <c r="BC196" s="145"/>
      <c r="BD196" s="145"/>
      <c r="BE196" s="145"/>
      <c r="BF196" s="145"/>
    </row>
    <row r="197" spans="1:58" x14ac:dyDescent="0.25">
      <c r="A197" s="145"/>
      <c r="B197" s="145"/>
      <c r="C197" s="145"/>
      <c r="D197" s="145"/>
      <c r="E197" s="145"/>
      <c r="F197" s="145"/>
      <c r="G197" s="145"/>
      <c r="H197" s="145"/>
      <c r="I197" s="145"/>
      <c r="J197" s="145"/>
      <c r="K197" s="145"/>
      <c r="L197" s="145"/>
      <c r="M197" s="145"/>
      <c r="N197" s="145"/>
      <c r="O197" s="145"/>
      <c r="P197" s="145"/>
      <c r="Q197" s="145"/>
      <c r="R197" s="145"/>
      <c r="S197" s="145"/>
      <c r="T197" s="145"/>
      <c r="U197" s="145"/>
      <c r="V197" s="145"/>
      <c r="W197" s="145"/>
      <c r="X197" s="145"/>
      <c r="Y197" s="145"/>
      <c r="Z197" s="145"/>
      <c r="AA197" s="145"/>
      <c r="AB197" s="145"/>
      <c r="AC197" s="145"/>
      <c r="AD197" s="145"/>
      <c r="AE197" s="145"/>
      <c r="AF197" s="145"/>
      <c r="AG197" s="145"/>
      <c r="AH197" s="145"/>
      <c r="AI197" s="145"/>
      <c r="AJ197" s="145"/>
      <c r="AK197" s="145"/>
      <c r="AL197" s="145"/>
      <c r="AM197" s="145"/>
      <c r="AN197" s="145"/>
      <c r="AO197" s="145"/>
      <c r="AP197" s="145"/>
      <c r="AQ197" s="145"/>
      <c r="AR197" s="145"/>
      <c r="AS197" s="145"/>
      <c r="AT197" s="145"/>
      <c r="AU197" s="145"/>
      <c r="AV197" s="145"/>
      <c r="AW197" s="145"/>
      <c r="AX197" s="145"/>
      <c r="AY197" s="145"/>
      <c r="AZ197" s="145"/>
      <c r="BA197" s="145"/>
      <c r="BB197" s="145"/>
      <c r="BC197" s="145"/>
      <c r="BD197" s="145"/>
      <c r="BE197" s="145"/>
      <c r="BF197" s="145"/>
    </row>
    <row r="198" spans="1:58" x14ac:dyDescent="0.25">
      <c r="A198" s="145"/>
      <c r="B198" s="145"/>
      <c r="C198" s="145"/>
      <c r="D198" s="145"/>
      <c r="E198" s="145"/>
      <c r="F198" s="145"/>
      <c r="G198" s="145"/>
      <c r="H198" s="145"/>
      <c r="I198" s="145"/>
      <c r="J198" s="145"/>
      <c r="K198" s="145"/>
      <c r="L198" s="145"/>
      <c r="M198" s="145"/>
      <c r="N198" s="145"/>
      <c r="O198" s="145"/>
      <c r="P198" s="145"/>
      <c r="Q198" s="145"/>
      <c r="R198" s="145"/>
      <c r="S198" s="145"/>
      <c r="T198" s="145"/>
      <c r="U198" s="145"/>
      <c r="V198" s="145"/>
      <c r="W198" s="145"/>
      <c r="X198" s="145"/>
      <c r="Y198" s="145"/>
      <c r="Z198" s="145"/>
      <c r="AA198" s="145"/>
      <c r="AB198" s="145"/>
      <c r="AC198" s="145"/>
      <c r="AD198" s="145"/>
      <c r="AE198" s="145"/>
      <c r="AF198" s="145"/>
      <c r="AG198" s="145"/>
      <c r="AH198" s="145"/>
      <c r="AI198" s="145"/>
      <c r="AJ198" s="145"/>
      <c r="AK198" s="145"/>
      <c r="AL198" s="145"/>
      <c r="AM198" s="145"/>
      <c r="AN198" s="145"/>
      <c r="AO198" s="145"/>
      <c r="AP198" s="145"/>
      <c r="AQ198" s="145"/>
      <c r="AR198" s="145"/>
      <c r="AS198" s="145"/>
      <c r="AT198" s="145"/>
      <c r="AU198" s="145"/>
      <c r="AV198" s="145"/>
      <c r="AW198" s="145"/>
      <c r="AX198" s="145"/>
      <c r="AY198" s="145"/>
      <c r="AZ198" s="145"/>
      <c r="BA198" s="145"/>
      <c r="BB198" s="145"/>
      <c r="BC198" s="145"/>
      <c r="BD198" s="145"/>
      <c r="BE198" s="145"/>
      <c r="BF198" s="145"/>
    </row>
    <row r="199" spans="1:58" x14ac:dyDescent="0.25">
      <c r="A199" s="145"/>
      <c r="B199" s="145"/>
      <c r="C199" s="145"/>
      <c r="D199" s="145"/>
      <c r="E199" s="145"/>
      <c r="F199" s="145"/>
      <c r="G199" s="145"/>
      <c r="H199" s="145"/>
      <c r="I199" s="145"/>
      <c r="J199" s="145"/>
      <c r="K199" s="145"/>
      <c r="L199" s="145"/>
      <c r="M199" s="145"/>
      <c r="N199" s="145"/>
      <c r="O199" s="145"/>
      <c r="P199" s="145"/>
      <c r="Q199" s="145"/>
      <c r="R199" s="145"/>
      <c r="S199" s="145"/>
      <c r="T199" s="145"/>
      <c r="U199" s="145"/>
      <c r="V199" s="145"/>
      <c r="W199" s="145"/>
      <c r="X199" s="145"/>
      <c r="Y199" s="145"/>
      <c r="Z199" s="145"/>
      <c r="AA199" s="145"/>
      <c r="AB199" s="145"/>
      <c r="AC199" s="145"/>
      <c r="AD199" s="145"/>
      <c r="AE199" s="145"/>
      <c r="AF199" s="145"/>
      <c r="AG199" s="145"/>
      <c r="AH199" s="145"/>
      <c r="AI199" s="145"/>
      <c r="AJ199" s="145"/>
      <c r="AK199" s="145"/>
      <c r="AL199" s="145"/>
      <c r="AM199" s="145"/>
      <c r="AN199" s="145"/>
      <c r="AO199" s="145"/>
      <c r="AP199" s="145"/>
      <c r="AQ199" s="145"/>
      <c r="AR199" s="145"/>
      <c r="AS199" s="145"/>
      <c r="AT199" s="145"/>
      <c r="AU199" s="145"/>
      <c r="AV199" s="145"/>
      <c r="AW199" s="145"/>
      <c r="AX199" s="145"/>
      <c r="AY199" s="145"/>
      <c r="AZ199" s="145"/>
      <c r="BA199" s="145"/>
      <c r="BB199" s="145"/>
      <c r="BC199" s="145"/>
      <c r="BD199" s="145"/>
      <c r="BE199" s="145"/>
      <c r="BF199" s="145"/>
    </row>
  </sheetData>
  <mergeCells count="5">
    <mergeCell ref="C143:D143"/>
    <mergeCell ref="E6:N6"/>
    <mergeCell ref="O6:Y6"/>
    <mergeCell ref="Z6:AJ6"/>
    <mergeCell ref="AZ5:BA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212"/>
  <sheetViews>
    <sheetView workbookViewId="0"/>
  </sheetViews>
  <sheetFormatPr defaultRowHeight="15" x14ac:dyDescent="0.25"/>
  <cols>
    <col min="1" max="1" width="5.28515625" customWidth="1"/>
    <col min="2" max="2" width="7.5703125" customWidth="1"/>
    <col min="3" max="3" width="7.140625" customWidth="1"/>
    <col min="4" max="4" width="38.7109375" customWidth="1"/>
    <col min="5" max="45" width="12.7109375" customWidth="1"/>
    <col min="46" max="46" width="3.5703125" customWidth="1"/>
    <col min="47" max="51" width="12.7109375" customWidth="1"/>
    <col min="52" max="52" width="4" customWidth="1"/>
    <col min="53" max="58" width="12.7109375" customWidth="1"/>
  </cols>
  <sheetData>
    <row r="1" spans="1:58" x14ac:dyDescent="0.25">
      <c r="A1" s="330"/>
      <c r="B1" s="331" t="s">
        <v>90</v>
      </c>
      <c r="C1" s="332"/>
      <c r="D1" s="332"/>
      <c r="E1" s="333"/>
      <c r="F1" s="700"/>
      <c r="G1" s="700"/>
      <c r="H1" s="700"/>
      <c r="I1" s="148" t="s">
        <v>91</v>
      </c>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5"/>
      <c r="AS1" s="145"/>
      <c r="AT1" s="145"/>
      <c r="AU1" s="145"/>
      <c r="AV1" s="145"/>
      <c r="AW1" s="145"/>
      <c r="AX1" s="145"/>
      <c r="AY1" s="145"/>
      <c r="AZ1" s="145"/>
      <c r="BA1" s="145"/>
      <c r="BB1" s="145"/>
    </row>
    <row r="2" spans="1:58" ht="15.75" x14ac:dyDescent="0.25">
      <c r="A2" s="334"/>
      <c r="B2" s="335" t="s">
        <v>178</v>
      </c>
      <c r="C2" s="336"/>
      <c r="D2" s="336"/>
      <c r="E2" s="336"/>
      <c r="F2" s="701"/>
      <c r="G2" s="701"/>
      <c r="H2" s="701"/>
      <c r="I2" s="149"/>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5"/>
      <c r="BA2" s="145"/>
      <c r="BB2" s="145"/>
    </row>
    <row r="3" spans="1:58" ht="15.75" x14ac:dyDescent="0.25">
      <c r="A3" s="704"/>
      <c r="B3" s="705"/>
      <c r="C3" s="337"/>
      <c r="D3" s="337"/>
      <c r="E3" s="337"/>
      <c r="F3" s="337"/>
      <c r="G3" s="337"/>
      <c r="H3" s="337"/>
      <c r="I3" s="150"/>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5"/>
      <c r="BA3" s="145"/>
      <c r="BB3" s="145"/>
    </row>
    <row r="4" spans="1:58" ht="15.75" thickBot="1" x14ac:dyDescent="0.3">
      <c r="A4" s="199"/>
      <c r="B4" s="199"/>
      <c r="C4" s="199"/>
      <c r="D4" s="199"/>
      <c r="E4" s="337"/>
      <c r="F4" s="337"/>
      <c r="G4" s="337"/>
      <c r="H4" s="337"/>
      <c r="I4" s="150"/>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row>
    <row r="5" spans="1:58" ht="15.75" thickBot="1" x14ac:dyDescent="0.3">
      <c r="A5" s="151"/>
      <c r="B5" s="151"/>
      <c r="C5" s="151"/>
      <c r="D5" s="381" t="s">
        <v>215</v>
      </c>
      <c r="E5" s="400" t="s">
        <v>94</v>
      </c>
      <c r="F5" s="696"/>
      <c r="G5" s="696"/>
      <c r="H5" s="696"/>
      <c r="I5" s="401"/>
      <c r="J5" s="402"/>
      <c r="K5" s="402"/>
      <c r="L5" s="402"/>
      <c r="M5" s="402"/>
      <c r="N5" s="402"/>
      <c r="O5" s="402"/>
      <c r="P5" s="402"/>
      <c r="Q5" s="402"/>
      <c r="R5" s="402"/>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2"/>
      <c r="AS5" s="403"/>
      <c r="AT5" s="145"/>
      <c r="AU5" s="385" t="s">
        <v>216</v>
      </c>
      <c r="AV5" s="386"/>
      <c r="AW5" s="386"/>
      <c r="AX5" s="386"/>
      <c r="AY5" s="387"/>
      <c r="AZ5" s="145"/>
      <c r="BA5" s="416" t="s">
        <v>93</v>
      </c>
      <c r="BB5" s="417"/>
      <c r="BC5" s="418"/>
      <c r="BD5" s="418"/>
      <c r="BE5" s="418"/>
      <c r="BF5" s="419"/>
    </row>
    <row r="6" spans="1:58" x14ac:dyDescent="0.25">
      <c r="A6" s="338"/>
      <c r="B6" s="199"/>
      <c r="C6" s="199"/>
      <c r="D6" s="343" t="s">
        <v>93</v>
      </c>
      <c r="E6" s="937">
        <v>1</v>
      </c>
      <c r="F6" s="938"/>
      <c r="G6" s="938"/>
      <c r="H6" s="938"/>
      <c r="I6" s="938"/>
      <c r="J6" s="938"/>
      <c r="K6" s="938"/>
      <c r="L6" s="938"/>
      <c r="M6" s="938"/>
      <c r="N6" s="939"/>
      <c r="O6" s="934">
        <v>2</v>
      </c>
      <c r="P6" s="935"/>
      <c r="Q6" s="935"/>
      <c r="R6" s="935"/>
      <c r="S6" s="935"/>
      <c r="T6" s="935"/>
      <c r="U6" s="935"/>
      <c r="V6" s="935"/>
      <c r="W6" s="935"/>
      <c r="X6" s="935"/>
      <c r="Y6" s="936"/>
      <c r="Z6" s="934">
        <v>3</v>
      </c>
      <c r="AA6" s="935"/>
      <c r="AB6" s="935"/>
      <c r="AC6" s="935"/>
      <c r="AD6" s="935"/>
      <c r="AE6" s="935"/>
      <c r="AF6" s="935"/>
      <c r="AG6" s="935"/>
      <c r="AH6" s="935"/>
      <c r="AI6" s="935"/>
      <c r="AJ6" s="936"/>
      <c r="AK6" s="405"/>
      <c r="AL6" s="405"/>
      <c r="AM6" s="405"/>
      <c r="AN6" s="405"/>
      <c r="AO6" s="405"/>
      <c r="AP6" s="405"/>
      <c r="AQ6" s="382"/>
      <c r="AR6" s="709"/>
      <c r="AS6" s="397" t="s">
        <v>68</v>
      </c>
      <c r="AT6" s="199"/>
      <c r="AU6" s="388" t="s">
        <v>8</v>
      </c>
      <c r="AV6" s="345" t="s">
        <v>9</v>
      </c>
      <c r="AW6" s="345" t="s">
        <v>10</v>
      </c>
      <c r="AX6" s="345" t="s">
        <v>381</v>
      </c>
      <c r="AY6" s="394" t="s">
        <v>68</v>
      </c>
      <c r="AZ6" s="145"/>
      <c r="BA6" s="412">
        <v>1</v>
      </c>
      <c r="BB6" s="410">
        <v>2</v>
      </c>
      <c r="BC6" s="411">
        <v>3</v>
      </c>
      <c r="BD6" s="410">
        <v>4</v>
      </c>
      <c r="BE6" s="711" t="s">
        <v>424</v>
      </c>
      <c r="BF6" s="413" t="s">
        <v>68</v>
      </c>
    </row>
    <row r="7" spans="1:58" x14ac:dyDescent="0.25">
      <c r="A7" s="338"/>
      <c r="B7" s="199"/>
      <c r="C7" s="199"/>
      <c r="D7" s="343" t="s">
        <v>94</v>
      </c>
      <c r="E7" s="406" t="str">
        <f>'GEF funding'!E7</f>
        <v>1.1.1.1</v>
      </c>
      <c r="F7" s="406" t="str">
        <f>'GEF funding'!F7</f>
        <v>1.1.1.2</v>
      </c>
      <c r="G7" s="406" t="str">
        <f>'GEF funding'!G7</f>
        <v>1.1.1.3</v>
      </c>
      <c r="H7" s="406" t="str">
        <f>'GEF funding'!H7</f>
        <v>1.1.2.1</v>
      </c>
      <c r="I7" s="407" t="str">
        <f>'GEF funding'!I7</f>
        <v>1.1.2.2</v>
      </c>
      <c r="J7" s="407" t="str">
        <f>'GEF funding'!J7</f>
        <v>1.1.2.3</v>
      </c>
      <c r="K7" s="407" t="str">
        <f>'GEF funding'!K7</f>
        <v>1.1.3.1</v>
      </c>
      <c r="L7" s="407" t="str">
        <f>'GEF funding'!L7</f>
        <v>1.1.3.2</v>
      </c>
      <c r="M7" s="407" t="str">
        <f>'GEF funding'!M7</f>
        <v>1.1.3.3</v>
      </c>
      <c r="N7" s="408" t="str">
        <f>'GEF funding'!N7</f>
        <v>1.1.3.4</v>
      </c>
      <c r="O7" s="406" t="str">
        <f>'GEF funding'!O7</f>
        <v>2.1.1.1</v>
      </c>
      <c r="P7" s="406" t="str">
        <f>'GEF funding'!P7</f>
        <v>2.1.1.2</v>
      </c>
      <c r="Q7" s="406" t="str">
        <f>'GEF funding'!Q7</f>
        <v>2.2.1.1</v>
      </c>
      <c r="R7" s="406" t="str">
        <f>'GEF funding'!R7</f>
        <v>2.2.1.2</v>
      </c>
      <c r="S7" s="406" t="str">
        <f>'GEF funding'!S7</f>
        <v>2.2.1.3</v>
      </c>
      <c r="T7" s="407" t="str">
        <f>'GEF funding'!T7</f>
        <v>2.3.1.1</v>
      </c>
      <c r="U7" s="407" t="str">
        <f>'GEF funding'!U7</f>
        <v>2.3.2.1</v>
      </c>
      <c r="V7" s="407" t="str">
        <f>'GEF funding'!V7</f>
        <v>2.3.2.2</v>
      </c>
      <c r="W7" s="407" t="str">
        <f>'GEF funding'!W7</f>
        <v>2.3.3.1</v>
      </c>
      <c r="X7" s="408" t="str">
        <f>'GEF funding'!X7</f>
        <v>2.3.3.2</v>
      </c>
      <c r="Y7" s="408" t="str">
        <f>'GEF funding'!Y7</f>
        <v>2.3.4.1</v>
      </c>
      <c r="Z7" s="406" t="str">
        <f>'GEF funding'!Z7</f>
        <v>3.1.1.1</v>
      </c>
      <c r="AA7" s="407" t="str">
        <f>'GEF funding'!AA7</f>
        <v>3.1.1.2</v>
      </c>
      <c r="AB7" s="407" t="str">
        <f>'GEF funding'!AB7</f>
        <v>3.1.1.3</v>
      </c>
      <c r="AC7" s="407" t="str">
        <f>'GEF funding'!AC7</f>
        <v>3.1.2.1</v>
      </c>
      <c r="AD7" s="407" t="str">
        <f>'GEF funding'!AD7</f>
        <v>3.1.2.2</v>
      </c>
      <c r="AE7" s="407" t="str">
        <f>'GEF funding'!AE7</f>
        <v>3.1.2.3</v>
      </c>
      <c r="AF7" s="407" t="str">
        <f>'GEF funding'!AF7</f>
        <v>3.2.1.1</v>
      </c>
      <c r="AG7" s="407" t="str">
        <f>'GEF funding'!AG7</f>
        <v>3.2.2.1</v>
      </c>
      <c r="AH7" s="407" t="str">
        <f>'GEF funding'!AH7</f>
        <v>3.3.1.1.</v>
      </c>
      <c r="AI7" s="407" t="str">
        <f>'GEF funding'!AI7</f>
        <v>3.3.1.2</v>
      </c>
      <c r="AJ7" s="408" t="str">
        <f>'GEF funding'!AJ7</f>
        <v>3.3.1.3</v>
      </c>
      <c r="AK7" s="409" t="str">
        <f>'GEF funding'!AK7</f>
        <v>4..1.1.1</v>
      </c>
      <c r="AL7" s="409" t="str">
        <f>'GEF funding'!AL7</f>
        <v>4..1.1.2</v>
      </c>
      <c r="AM7" s="409" t="str">
        <f>'GEF funding'!AM7</f>
        <v>4..1.1.3</v>
      </c>
      <c r="AN7" s="409" t="str">
        <f>'GEF funding'!AN7</f>
        <v>4..1.1.4</v>
      </c>
      <c r="AO7" s="409" t="str">
        <f>'GEF funding'!AO7</f>
        <v>4.2.1.1</v>
      </c>
      <c r="AP7" s="409" t="str">
        <f>'GEF funding'!AP7</f>
        <v>4.2.2.1</v>
      </c>
      <c r="AQ7" s="407" t="str">
        <f>'GEF funding'!AQ7</f>
        <v>4.2.2.2</v>
      </c>
      <c r="AR7" s="710" t="s">
        <v>424</v>
      </c>
      <c r="AS7" s="397" t="s">
        <v>95</v>
      </c>
      <c r="AT7" s="199"/>
      <c r="AU7" s="388" t="s">
        <v>95</v>
      </c>
      <c r="AV7" s="344" t="s">
        <v>95</v>
      </c>
      <c r="AW7" s="344" t="s">
        <v>95</v>
      </c>
      <c r="AX7" s="344" t="s">
        <v>95</v>
      </c>
      <c r="AY7" s="394" t="s">
        <v>95</v>
      </c>
      <c r="AZ7" s="145"/>
      <c r="BA7" s="388" t="s">
        <v>95</v>
      </c>
      <c r="BB7" s="344" t="s">
        <v>95</v>
      </c>
      <c r="BC7" s="344" t="s">
        <v>95</v>
      </c>
      <c r="BD7" s="344" t="s">
        <v>95</v>
      </c>
      <c r="BE7" s="344" t="s">
        <v>95</v>
      </c>
      <c r="BF7" s="414"/>
    </row>
    <row r="8" spans="1:58" x14ac:dyDescent="0.25">
      <c r="A8" s="249">
        <v>10</v>
      </c>
      <c r="B8" s="258" t="s">
        <v>96</v>
      </c>
      <c r="C8" s="258"/>
      <c r="D8" s="269"/>
      <c r="E8" s="249"/>
      <c r="F8" s="347"/>
      <c r="G8" s="347"/>
      <c r="H8" s="347"/>
      <c r="I8" s="258"/>
      <c r="J8" s="258"/>
      <c r="K8" s="258"/>
      <c r="L8" s="269"/>
      <c r="M8" s="269"/>
      <c r="N8" s="346"/>
      <c r="O8" s="249"/>
      <c r="P8" s="347"/>
      <c r="Q8" s="347"/>
      <c r="R8" s="347"/>
      <c r="S8" s="347"/>
      <c r="T8" s="258"/>
      <c r="U8" s="258"/>
      <c r="V8" s="269"/>
      <c r="W8" s="269"/>
      <c r="X8" s="269"/>
      <c r="Y8" s="346"/>
      <c r="Z8" s="249"/>
      <c r="AA8" s="258"/>
      <c r="AB8" s="258"/>
      <c r="AC8" s="258"/>
      <c r="AD8" s="258"/>
      <c r="AE8" s="258"/>
      <c r="AF8" s="258"/>
      <c r="AG8" s="258"/>
      <c r="AH8" s="258"/>
      <c r="AI8" s="258"/>
      <c r="AJ8" s="346"/>
      <c r="AK8" s="347"/>
      <c r="AL8" s="347"/>
      <c r="AM8" s="347"/>
      <c r="AN8" s="347"/>
      <c r="AO8" s="347"/>
      <c r="AP8" s="347"/>
      <c r="AQ8" s="258"/>
      <c r="AR8" s="269"/>
      <c r="AS8" s="404"/>
      <c r="AT8" s="288"/>
      <c r="AU8" s="389"/>
      <c r="AV8" s="343"/>
      <c r="AW8" s="343"/>
      <c r="AX8" s="343"/>
      <c r="AY8" s="395"/>
      <c r="AZ8" s="145"/>
      <c r="BA8" s="138"/>
      <c r="BB8" s="140"/>
      <c r="BC8" s="383"/>
      <c r="BD8" s="383"/>
      <c r="BE8" s="712"/>
      <c r="BF8" s="414"/>
    </row>
    <row r="9" spans="1:58" x14ac:dyDescent="0.25">
      <c r="A9" s="174"/>
      <c r="B9" s="258">
        <v>1100</v>
      </c>
      <c r="C9" s="258" t="s">
        <v>97</v>
      </c>
      <c r="D9" s="269"/>
      <c r="E9" s="249"/>
      <c r="F9" s="347"/>
      <c r="G9" s="347"/>
      <c r="H9" s="347"/>
      <c r="I9" s="258"/>
      <c r="J9" s="258"/>
      <c r="K9" s="258"/>
      <c r="L9" s="269"/>
      <c r="M9" s="269"/>
      <c r="N9" s="346"/>
      <c r="O9" s="249"/>
      <c r="P9" s="347"/>
      <c r="Q9" s="347"/>
      <c r="R9" s="347"/>
      <c r="S9" s="347"/>
      <c r="T9" s="258"/>
      <c r="U9" s="258"/>
      <c r="V9" s="269"/>
      <c r="W9" s="269"/>
      <c r="X9" s="269"/>
      <c r="Y9" s="346"/>
      <c r="Z9" s="249"/>
      <c r="AA9" s="258"/>
      <c r="AB9" s="258"/>
      <c r="AC9" s="258"/>
      <c r="AD9" s="258"/>
      <c r="AE9" s="258"/>
      <c r="AF9" s="258"/>
      <c r="AG9" s="258"/>
      <c r="AH9" s="258"/>
      <c r="AI9" s="258"/>
      <c r="AJ9" s="346"/>
      <c r="AK9" s="347"/>
      <c r="AL9" s="347"/>
      <c r="AM9" s="347"/>
      <c r="AN9" s="347"/>
      <c r="AO9" s="347"/>
      <c r="AP9" s="347"/>
      <c r="AQ9" s="258"/>
      <c r="AR9" s="269"/>
      <c r="AS9" s="404"/>
      <c r="AT9" s="288"/>
      <c r="AU9" s="339"/>
      <c r="AV9" s="340"/>
      <c r="AW9" s="340"/>
      <c r="AX9" s="340"/>
      <c r="AY9" s="396"/>
      <c r="AZ9" s="145"/>
      <c r="BA9" s="138"/>
      <c r="BB9" s="140"/>
      <c r="BC9" s="383"/>
      <c r="BD9" s="383"/>
      <c r="BE9" s="712"/>
      <c r="BF9" s="414"/>
    </row>
    <row r="10" spans="1:58" x14ac:dyDescent="0.25">
      <c r="A10" s="174"/>
      <c r="B10" s="258"/>
      <c r="C10" s="212">
        <v>1101</v>
      </c>
      <c r="D10" s="242" t="s">
        <v>98</v>
      </c>
      <c r="E10" s="713">
        <v>0</v>
      </c>
      <c r="F10" s="713">
        <v>0</v>
      </c>
      <c r="G10" s="713">
        <v>0</v>
      </c>
      <c r="H10" s="713">
        <v>0</v>
      </c>
      <c r="I10" s="713">
        <v>0</v>
      </c>
      <c r="J10" s="713">
        <v>0</v>
      </c>
      <c r="K10" s="713">
        <v>0</v>
      </c>
      <c r="L10" s="713">
        <v>0</v>
      </c>
      <c r="M10" s="713">
        <v>0</v>
      </c>
      <c r="N10" s="713">
        <v>0</v>
      </c>
      <c r="O10" s="713">
        <v>0</v>
      </c>
      <c r="P10" s="713">
        <v>0</v>
      </c>
      <c r="Q10" s="713">
        <v>0</v>
      </c>
      <c r="R10" s="713">
        <v>0</v>
      </c>
      <c r="S10" s="713">
        <v>0</v>
      </c>
      <c r="T10" s="713">
        <v>0</v>
      </c>
      <c r="U10" s="713">
        <v>0</v>
      </c>
      <c r="V10" s="713">
        <v>0</v>
      </c>
      <c r="W10" s="713">
        <v>0</v>
      </c>
      <c r="X10" s="713">
        <v>0</v>
      </c>
      <c r="Y10" s="713">
        <v>0</v>
      </c>
      <c r="Z10" s="713">
        <v>0</v>
      </c>
      <c r="AA10" s="713">
        <v>0</v>
      </c>
      <c r="AB10" s="713">
        <v>0</v>
      </c>
      <c r="AC10" s="713">
        <v>0</v>
      </c>
      <c r="AD10" s="713">
        <v>0</v>
      </c>
      <c r="AE10" s="713">
        <v>0</v>
      </c>
      <c r="AF10" s="713">
        <v>0</v>
      </c>
      <c r="AG10" s="713">
        <v>0</v>
      </c>
      <c r="AH10" s="713">
        <v>0</v>
      </c>
      <c r="AI10" s="713">
        <v>0</v>
      </c>
      <c r="AJ10" s="713">
        <v>0</v>
      </c>
      <c r="AK10" s="713">
        <v>0</v>
      </c>
      <c r="AL10" s="713">
        <v>0</v>
      </c>
      <c r="AM10" s="713">
        <v>0</v>
      </c>
      <c r="AN10" s="713">
        <v>0</v>
      </c>
      <c r="AO10" s="713">
        <v>0</v>
      </c>
      <c r="AP10" s="713">
        <v>0</v>
      </c>
      <c r="AQ10" s="713">
        <v>0</v>
      </c>
      <c r="AR10" s="713">
        <v>0</v>
      </c>
      <c r="AS10" s="714">
        <f t="shared" ref="AS10:AS17" si="0">SUM(E10:AQ10)</f>
        <v>0</v>
      </c>
      <c r="AT10" s="715"/>
      <c r="AU10" s="716">
        <f>$AS10/3</f>
        <v>0</v>
      </c>
      <c r="AV10" s="717">
        <f t="shared" ref="AV10:AX10" si="1">$AS10/3</f>
        <v>0</v>
      </c>
      <c r="AW10" s="717"/>
      <c r="AX10" s="717">
        <f t="shared" si="1"/>
        <v>0</v>
      </c>
      <c r="AY10" s="718">
        <f>SUM(AU10:AX10)</f>
        <v>0</v>
      </c>
      <c r="AZ10" s="719"/>
      <c r="BA10" s="720">
        <f t="shared" ref="BA10:BA17" si="2">SUM(E10:N10)</f>
        <v>0</v>
      </c>
      <c r="BB10" s="721">
        <f t="shared" ref="BB10:BB17" si="3">SUM(O10:Y10)</f>
        <v>0</v>
      </c>
      <c r="BC10" s="109">
        <f t="shared" ref="BC10:BC17" si="4">SUM(Z10:AJ10)</f>
        <v>0</v>
      </c>
      <c r="BD10" s="109">
        <f t="shared" ref="BD10:BD17" si="5">SUM(AK10:AQ10)</f>
        <v>0</v>
      </c>
      <c r="BE10" s="713">
        <v>0</v>
      </c>
      <c r="BF10" s="722">
        <f>SUM(BA10:BD10)</f>
        <v>0</v>
      </c>
    </row>
    <row r="11" spans="1:58" x14ac:dyDescent="0.25">
      <c r="A11" s="174"/>
      <c r="B11" s="258"/>
      <c r="C11" s="212">
        <v>1102</v>
      </c>
      <c r="D11" s="242" t="s">
        <v>99</v>
      </c>
      <c r="E11" s="723">
        <v>0</v>
      </c>
      <c r="F11" s="723">
        <v>0</v>
      </c>
      <c r="G11" s="723">
        <v>0</v>
      </c>
      <c r="H11" s="723">
        <v>0</v>
      </c>
      <c r="I11" s="723">
        <v>0</v>
      </c>
      <c r="J11" s="723">
        <v>0</v>
      </c>
      <c r="K11" s="723">
        <v>0</v>
      </c>
      <c r="L11" s="723">
        <v>0</v>
      </c>
      <c r="M11" s="723">
        <v>0</v>
      </c>
      <c r="N11" s="723">
        <v>0</v>
      </c>
      <c r="O11" s="723">
        <v>0</v>
      </c>
      <c r="P11" s="723">
        <v>0</v>
      </c>
      <c r="Q11" s="723">
        <v>0</v>
      </c>
      <c r="R11" s="723">
        <v>0</v>
      </c>
      <c r="S11" s="723">
        <v>0</v>
      </c>
      <c r="T11" s="723">
        <v>0</v>
      </c>
      <c r="U11" s="723">
        <v>0</v>
      </c>
      <c r="V11" s="723">
        <v>0</v>
      </c>
      <c r="W11" s="723">
        <v>0</v>
      </c>
      <c r="X11" s="723">
        <v>0</v>
      </c>
      <c r="Y11" s="723">
        <v>0</v>
      </c>
      <c r="Z11" s="723">
        <v>0</v>
      </c>
      <c r="AA11" s="723">
        <v>0</v>
      </c>
      <c r="AB11" s="723">
        <v>0</v>
      </c>
      <c r="AC11" s="723">
        <v>0</v>
      </c>
      <c r="AD11" s="723">
        <v>0</v>
      </c>
      <c r="AE11" s="723">
        <v>0</v>
      </c>
      <c r="AF11" s="723">
        <v>0</v>
      </c>
      <c r="AG11" s="723">
        <v>0</v>
      </c>
      <c r="AH11" s="723">
        <v>0</v>
      </c>
      <c r="AI11" s="723">
        <v>0</v>
      </c>
      <c r="AJ11" s="723">
        <v>0</v>
      </c>
      <c r="AK11" s="723">
        <v>0</v>
      </c>
      <c r="AL11" s="723">
        <v>0</v>
      </c>
      <c r="AM11" s="723">
        <v>0</v>
      </c>
      <c r="AN11" s="723">
        <v>0</v>
      </c>
      <c r="AO11" s="723">
        <v>0</v>
      </c>
      <c r="AP11" s="723">
        <v>0</v>
      </c>
      <c r="AQ11" s="723">
        <v>0</v>
      </c>
      <c r="AR11" s="724">
        <v>232568.48</v>
      </c>
      <c r="AS11" s="725">
        <f>SUM(E11:AR11)</f>
        <v>232568.48</v>
      </c>
      <c r="AT11" s="726"/>
      <c r="AU11" s="727">
        <f>$AS11/4</f>
        <v>58142.12</v>
      </c>
      <c r="AV11" s="727">
        <f t="shared" ref="AV11:AX11" si="6">$AS11/4</f>
        <v>58142.12</v>
      </c>
      <c r="AW11" s="727">
        <f t="shared" si="6"/>
        <v>58142.12</v>
      </c>
      <c r="AX11" s="727">
        <f t="shared" si="6"/>
        <v>58142.12</v>
      </c>
      <c r="AY11" s="728">
        <f t="shared" ref="AY11:AY17" si="7">SUM(AU11:AX11)</f>
        <v>232568.48</v>
      </c>
      <c r="AZ11" s="729"/>
      <c r="BA11" s="730">
        <f t="shared" si="2"/>
        <v>0</v>
      </c>
      <c r="BB11" s="731">
        <f t="shared" si="3"/>
        <v>0</v>
      </c>
      <c r="BC11" s="604">
        <f t="shared" si="4"/>
        <v>0</v>
      </c>
      <c r="BD11" s="604">
        <f t="shared" si="5"/>
        <v>0</v>
      </c>
      <c r="BE11" s="724">
        <v>232568.48</v>
      </c>
      <c r="BF11" s="615">
        <f>SUM(BA11:BE11)</f>
        <v>232568.48</v>
      </c>
    </row>
    <row r="12" spans="1:58" ht="45" x14ac:dyDescent="0.25">
      <c r="A12" s="341"/>
      <c r="B12" s="162"/>
      <c r="C12" s="162">
        <v>1103</v>
      </c>
      <c r="D12" s="237" t="str">
        <f>'GEF funding'!D12</f>
        <v>MSDEST: Forester, Wildlife biologist, Conservationist. BD Coordinator, Environmental Education</v>
      </c>
      <c r="E12" s="732">
        <v>0</v>
      </c>
      <c r="F12" s="733">
        <v>9201.373975012717</v>
      </c>
      <c r="G12" s="733">
        <v>5915.1689839367473</v>
      </c>
      <c r="H12" s="733">
        <v>5257.9279857215524</v>
      </c>
      <c r="I12" s="734">
        <v>3286.2049910759702</v>
      </c>
      <c r="J12" s="734">
        <v>1643.1024955379851</v>
      </c>
      <c r="K12" s="734">
        <v>0</v>
      </c>
      <c r="L12" s="735">
        <v>7886.8919785823282</v>
      </c>
      <c r="M12" s="735">
        <v>0</v>
      </c>
      <c r="N12" s="736">
        <v>38004.370573747881</v>
      </c>
      <c r="O12" s="732">
        <v>7659.8465658489604</v>
      </c>
      <c r="P12" s="733">
        <v>24358.312079399693</v>
      </c>
      <c r="Q12" s="733">
        <v>7251.3214156703498</v>
      </c>
      <c r="R12" s="733">
        <v>12102.557574041359</v>
      </c>
      <c r="S12" s="733">
        <v>25328.559311073892</v>
      </c>
      <c r="T12" s="734">
        <v>6127.8772526791681</v>
      </c>
      <c r="U12" s="734">
        <v>23030.605341319209</v>
      </c>
      <c r="V12" s="734">
        <v>11234.441629911809</v>
      </c>
      <c r="W12" s="734">
        <v>5617.2208149559046</v>
      </c>
      <c r="X12" s="734">
        <v>340.4376251488427</v>
      </c>
      <c r="Y12" s="734">
        <v>30264.904875732111</v>
      </c>
      <c r="Z12" s="732">
        <v>3099.0488294393353</v>
      </c>
      <c r="AA12" s="734">
        <v>8822.398582531554</v>
      </c>
      <c r="AB12" s="734">
        <v>2175.9279015212355</v>
      </c>
      <c r="AC12" s="734">
        <v>395.62325482204278</v>
      </c>
      <c r="AD12" s="734">
        <v>4154.0441756314494</v>
      </c>
      <c r="AE12" s="734">
        <v>43086.864151724905</v>
      </c>
      <c r="AF12" s="734">
        <v>7437.7171906544054</v>
      </c>
      <c r="AG12" s="734">
        <v>395.62325482204278</v>
      </c>
      <c r="AH12" s="734">
        <v>4154.0441756314494</v>
      </c>
      <c r="AI12" s="734">
        <v>395.62325482204278</v>
      </c>
      <c r="AJ12" s="736">
        <v>0</v>
      </c>
      <c r="AK12" s="733">
        <v>5385.8580189656132</v>
      </c>
      <c r="AL12" s="733">
        <v>5385.8580189656132</v>
      </c>
      <c r="AM12" s="733">
        <v>0</v>
      </c>
      <c r="AN12" s="733">
        <v>1253.8737639823328</v>
      </c>
      <c r="AO12" s="733">
        <v>0</v>
      </c>
      <c r="AP12" s="733">
        <v>25077.47527964666</v>
      </c>
      <c r="AQ12" s="734">
        <v>0</v>
      </c>
      <c r="AR12" s="734">
        <v>0</v>
      </c>
      <c r="AS12" s="725">
        <f t="shared" si="0"/>
        <v>335731.10532255715</v>
      </c>
      <c r="AT12" s="726"/>
      <c r="AU12" s="727">
        <f t="shared" ref="AU12:AX17" si="8">$AS12/4</f>
        <v>83932.776330639288</v>
      </c>
      <c r="AV12" s="727">
        <f t="shared" si="8"/>
        <v>83932.776330639288</v>
      </c>
      <c r="AW12" s="727">
        <f t="shared" si="8"/>
        <v>83932.776330639288</v>
      </c>
      <c r="AX12" s="727">
        <f t="shared" si="8"/>
        <v>83932.776330639288</v>
      </c>
      <c r="AY12" s="728">
        <f t="shared" si="7"/>
        <v>335731.10532255715</v>
      </c>
      <c r="AZ12" s="729"/>
      <c r="BA12" s="730">
        <f t="shared" si="2"/>
        <v>71195.040983615181</v>
      </c>
      <c r="BB12" s="731">
        <f t="shared" si="3"/>
        <v>153316.08448578132</v>
      </c>
      <c r="BC12" s="604">
        <f t="shared" si="4"/>
        <v>74116.914771600466</v>
      </c>
      <c r="BD12" s="604">
        <f t="shared" si="5"/>
        <v>37103.06508156022</v>
      </c>
      <c r="BE12" s="734">
        <v>0</v>
      </c>
      <c r="BF12" s="615">
        <f t="shared" ref="BF12:BF17" si="9">SUM(BA12:BD12)</f>
        <v>335731.10532255721</v>
      </c>
    </row>
    <row r="13" spans="1:58" ht="30" x14ac:dyDescent="0.25">
      <c r="A13" s="341"/>
      <c r="B13" s="162"/>
      <c r="C13" s="162">
        <v>1104</v>
      </c>
      <c r="D13" s="237" t="str">
        <f>'GEF funding'!D13</f>
        <v>MAFF: Fisheries/marine biologist, vet &amp; lifestock</v>
      </c>
      <c r="E13" s="732">
        <v>0</v>
      </c>
      <c r="F13" s="733">
        <v>7229.6509803671343</v>
      </c>
      <c r="G13" s="733">
        <v>5257.9279857215515</v>
      </c>
      <c r="H13" s="733">
        <v>657.24099821519394</v>
      </c>
      <c r="I13" s="734">
        <v>1971.7229946455823</v>
      </c>
      <c r="J13" s="734">
        <v>23660.675935746985</v>
      </c>
      <c r="K13" s="734">
        <v>7886.8919785823291</v>
      </c>
      <c r="L13" s="735">
        <v>1314.4819964303879</v>
      </c>
      <c r="M13" s="735">
        <v>0</v>
      </c>
      <c r="N13" s="736">
        <v>39171.171424696273</v>
      </c>
      <c r="O13" s="732">
        <v>3063.9386263395841</v>
      </c>
      <c r="P13" s="733">
        <v>16851.662444867714</v>
      </c>
      <c r="Q13" s="733">
        <v>7659.8465658489604</v>
      </c>
      <c r="R13" s="733">
        <v>10723.785192188545</v>
      </c>
      <c r="S13" s="733">
        <v>27575.447637056259</v>
      </c>
      <c r="T13" s="734">
        <v>4085.2515017861128</v>
      </c>
      <c r="U13" s="734">
        <v>13277.067380804865</v>
      </c>
      <c r="V13" s="734">
        <v>38043.904610383172</v>
      </c>
      <c r="W13" s="734">
        <v>19915.601071207297</v>
      </c>
      <c r="X13" s="734">
        <v>12170.645099071126</v>
      </c>
      <c r="Y13" s="734">
        <v>41278.062049297172</v>
      </c>
      <c r="Z13" s="732">
        <v>5901.3802177621374</v>
      </c>
      <c r="AA13" s="734">
        <v>19484.445299985608</v>
      </c>
      <c r="AB13" s="734">
        <v>7714.6534690298349</v>
      </c>
      <c r="AC13" s="734">
        <v>3164.9860385763423</v>
      </c>
      <c r="AD13" s="734">
        <v>3066.0802248708314</v>
      </c>
      <c r="AE13" s="734">
        <v>26929.290094828069</v>
      </c>
      <c r="AF13" s="734">
        <v>8901.5232334959637</v>
      </c>
      <c r="AG13" s="734">
        <v>14143.531359888031</v>
      </c>
      <c r="AH13" s="734">
        <v>2373.7395289322567</v>
      </c>
      <c r="AI13" s="734">
        <v>3164.9860385763423</v>
      </c>
      <c r="AJ13" s="736">
        <v>10286.204625373113</v>
      </c>
      <c r="AK13" s="733">
        <v>2692.9290094828066</v>
      </c>
      <c r="AL13" s="733">
        <v>2692.9290094828066</v>
      </c>
      <c r="AM13" s="733">
        <v>2194.2790869690825</v>
      </c>
      <c r="AN13" s="733">
        <v>44825.987062368404</v>
      </c>
      <c r="AO13" s="733">
        <v>0</v>
      </c>
      <c r="AP13" s="733">
        <v>18808.10645973499</v>
      </c>
      <c r="AQ13" s="734">
        <v>0</v>
      </c>
      <c r="AR13" s="734">
        <v>0</v>
      </c>
      <c r="AS13" s="725">
        <f t="shared" si="0"/>
        <v>458140.02723261283</v>
      </c>
      <c r="AT13" s="726"/>
      <c r="AU13" s="727">
        <f t="shared" si="8"/>
        <v>114535.00680815321</v>
      </c>
      <c r="AV13" s="727">
        <f t="shared" si="8"/>
        <v>114535.00680815321</v>
      </c>
      <c r="AW13" s="727">
        <f t="shared" si="8"/>
        <v>114535.00680815321</v>
      </c>
      <c r="AX13" s="727">
        <f t="shared" si="8"/>
        <v>114535.00680815321</v>
      </c>
      <c r="AY13" s="728">
        <f t="shared" si="7"/>
        <v>458140.02723261283</v>
      </c>
      <c r="AZ13" s="729"/>
      <c r="BA13" s="730">
        <f t="shared" si="2"/>
        <v>87149.764294405439</v>
      </c>
      <c r="BB13" s="731">
        <f t="shared" si="3"/>
        <v>194645.21217885078</v>
      </c>
      <c r="BC13" s="604">
        <f t="shared" si="4"/>
        <v>105130.82013131853</v>
      </c>
      <c r="BD13" s="604">
        <f t="shared" si="5"/>
        <v>71214.230628038087</v>
      </c>
      <c r="BE13" s="734">
        <v>0</v>
      </c>
      <c r="BF13" s="615">
        <f t="shared" si="9"/>
        <v>458140.02723261283</v>
      </c>
    </row>
    <row r="14" spans="1:58" x14ac:dyDescent="0.25">
      <c r="A14" s="341"/>
      <c r="B14" s="162"/>
      <c r="C14" s="162">
        <v>1105</v>
      </c>
      <c r="D14" s="242" t="s">
        <v>102</v>
      </c>
      <c r="E14" s="732">
        <v>0</v>
      </c>
      <c r="F14" s="733">
        <v>12980.509714750082</v>
      </c>
      <c r="G14" s="733">
        <v>2628.9639928607762</v>
      </c>
      <c r="H14" s="733">
        <v>1971.7229946455823</v>
      </c>
      <c r="I14" s="734">
        <v>2628.9639928607762</v>
      </c>
      <c r="J14" s="734">
        <v>0</v>
      </c>
      <c r="K14" s="734">
        <v>0</v>
      </c>
      <c r="L14" s="735">
        <v>2628.9639928607758</v>
      </c>
      <c r="M14" s="735">
        <v>5257.9279857215515</v>
      </c>
      <c r="N14" s="736">
        <v>5000.5750754931423</v>
      </c>
      <c r="O14" s="732">
        <v>4595.9079395093768</v>
      </c>
      <c r="P14" s="733">
        <v>9532.2535041675947</v>
      </c>
      <c r="Q14" s="733">
        <v>340.4376251488427</v>
      </c>
      <c r="R14" s="733">
        <v>3404.3762514884265</v>
      </c>
      <c r="S14" s="733">
        <v>6893.8619092640647</v>
      </c>
      <c r="T14" s="734">
        <v>4085.2515017861119</v>
      </c>
      <c r="U14" s="734">
        <v>9191.8158790187535</v>
      </c>
      <c r="V14" s="734">
        <v>0</v>
      </c>
      <c r="W14" s="734">
        <v>1021.3128754465282</v>
      </c>
      <c r="X14" s="734">
        <v>0</v>
      </c>
      <c r="Y14" s="734">
        <v>5617.2208149559046</v>
      </c>
      <c r="Z14" s="732">
        <v>1780.304646699193</v>
      </c>
      <c r="AA14" s="734">
        <v>4351.8558030424711</v>
      </c>
      <c r="AB14" s="734">
        <v>395.62325482204278</v>
      </c>
      <c r="AC14" s="734">
        <v>0</v>
      </c>
      <c r="AD14" s="734">
        <v>1780.3046466991923</v>
      </c>
      <c r="AE14" s="734">
        <v>10771.716037931226</v>
      </c>
      <c r="AF14" s="734">
        <v>395.62325482204278</v>
      </c>
      <c r="AG14" s="734">
        <v>0</v>
      </c>
      <c r="AH14" s="734">
        <v>1780.3046466991923</v>
      </c>
      <c r="AI14" s="734">
        <v>0</v>
      </c>
      <c r="AJ14" s="736">
        <v>0</v>
      </c>
      <c r="AK14" s="733">
        <v>0</v>
      </c>
      <c r="AL14" s="733">
        <v>0</v>
      </c>
      <c r="AM14" s="733">
        <v>0</v>
      </c>
      <c r="AN14" s="733">
        <v>0</v>
      </c>
      <c r="AO14" s="733">
        <v>0</v>
      </c>
      <c r="AP14" s="733">
        <v>35196.236554984083</v>
      </c>
      <c r="AQ14" s="734">
        <v>0</v>
      </c>
      <c r="AR14" s="734">
        <v>0</v>
      </c>
      <c r="AS14" s="725">
        <f t="shared" si="0"/>
        <v>134232.03489567776</v>
      </c>
      <c r="AT14" s="726"/>
      <c r="AU14" s="727">
        <f t="shared" si="8"/>
        <v>33558.00872391944</v>
      </c>
      <c r="AV14" s="727">
        <f t="shared" si="8"/>
        <v>33558.00872391944</v>
      </c>
      <c r="AW14" s="727">
        <f t="shared" si="8"/>
        <v>33558.00872391944</v>
      </c>
      <c r="AX14" s="727">
        <f t="shared" si="8"/>
        <v>33558.00872391944</v>
      </c>
      <c r="AY14" s="728">
        <f t="shared" si="7"/>
        <v>134232.03489567776</v>
      </c>
      <c r="AZ14" s="729"/>
      <c r="BA14" s="730">
        <f t="shared" si="2"/>
        <v>33097.627749192681</v>
      </c>
      <c r="BB14" s="731">
        <f t="shared" si="3"/>
        <v>44682.438300785609</v>
      </c>
      <c r="BC14" s="604">
        <f t="shared" si="4"/>
        <v>21255.732290715361</v>
      </c>
      <c r="BD14" s="604">
        <f t="shared" si="5"/>
        <v>35196.236554984083</v>
      </c>
      <c r="BE14" s="734">
        <v>0</v>
      </c>
      <c r="BF14" s="615">
        <f t="shared" si="9"/>
        <v>134232.03489567773</v>
      </c>
    </row>
    <row r="15" spans="1:58" x14ac:dyDescent="0.25">
      <c r="A15" s="341"/>
      <c r="B15" s="162"/>
      <c r="C15" s="162">
        <v>1106</v>
      </c>
      <c r="D15" s="242" t="s">
        <v>103</v>
      </c>
      <c r="E15" s="732">
        <v>3286.2049910759702</v>
      </c>
      <c r="F15" s="733">
        <v>6572.4099821519403</v>
      </c>
      <c r="G15" s="733">
        <v>3286.2049910759702</v>
      </c>
      <c r="H15" s="733">
        <v>1971.7229946455823</v>
      </c>
      <c r="I15" s="734">
        <v>1643.1024955379851</v>
      </c>
      <c r="J15" s="734">
        <v>0</v>
      </c>
      <c r="K15" s="734">
        <v>0</v>
      </c>
      <c r="L15" s="735">
        <v>1314.4819964303879</v>
      </c>
      <c r="M15" s="735">
        <v>4929.307486613955</v>
      </c>
      <c r="N15" s="736">
        <v>6667.4334339908564</v>
      </c>
      <c r="O15" s="732">
        <v>1531.969313169792</v>
      </c>
      <c r="P15" s="733">
        <v>14723.927287687446</v>
      </c>
      <c r="Q15" s="733">
        <v>170.21881257442135</v>
      </c>
      <c r="R15" s="733">
        <v>5872.5490338175368</v>
      </c>
      <c r="S15" s="733">
        <v>6212.9866589663789</v>
      </c>
      <c r="T15" s="734">
        <v>3149.0480326267948</v>
      </c>
      <c r="U15" s="734">
        <v>13787.723818528131</v>
      </c>
      <c r="V15" s="734">
        <v>510.6564377232641</v>
      </c>
      <c r="W15" s="734">
        <v>2553.2821886163201</v>
      </c>
      <c r="X15" s="734">
        <v>170.21881257442135</v>
      </c>
      <c r="Y15" s="734">
        <v>9872.6911293164376</v>
      </c>
      <c r="Z15" s="732">
        <v>2142.9592969527316</v>
      </c>
      <c r="AA15" s="734">
        <v>5044.1964989810449</v>
      </c>
      <c r="AB15" s="734">
        <v>989.05813705510684</v>
      </c>
      <c r="AC15" s="734">
        <v>197.81162741102139</v>
      </c>
      <c r="AD15" s="734">
        <v>2571.5511563432783</v>
      </c>
      <c r="AE15" s="734">
        <v>10771.716037931226</v>
      </c>
      <c r="AF15" s="734">
        <v>1186.8697644661283</v>
      </c>
      <c r="AG15" s="734">
        <v>197.81162741102139</v>
      </c>
      <c r="AH15" s="734">
        <v>2571.5511563432783</v>
      </c>
      <c r="AI15" s="734">
        <v>197.81162741102139</v>
      </c>
      <c r="AJ15" s="736">
        <v>0</v>
      </c>
      <c r="AK15" s="733">
        <v>3231.514811379368</v>
      </c>
      <c r="AL15" s="733">
        <v>2692.9290094828066</v>
      </c>
      <c r="AM15" s="733">
        <v>0</v>
      </c>
      <c r="AN15" s="733">
        <v>626.93688199116639</v>
      </c>
      <c r="AO15" s="733">
        <v>0</v>
      </c>
      <c r="AP15" s="733">
        <v>9404.0532298674952</v>
      </c>
      <c r="AQ15" s="734">
        <v>0</v>
      </c>
      <c r="AR15" s="734">
        <v>0</v>
      </c>
      <c r="AS15" s="725">
        <f t="shared" si="0"/>
        <v>130052.91076015026</v>
      </c>
      <c r="AT15" s="726"/>
      <c r="AU15" s="727">
        <f t="shared" si="8"/>
        <v>32513.227690037565</v>
      </c>
      <c r="AV15" s="727">
        <f t="shared" si="8"/>
        <v>32513.227690037565</v>
      </c>
      <c r="AW15" s="727">
        <f t="shared" si="8"/>
        <v>32513.227690037565</v>
      </c>
      <c r="AX15" s="727">
        <f t="shared" si="8"/>
        <v>32513.227690037565</v>
      </c>
      <c r="AY15" s="728">
        <f t="shared" si="7"/>
        <v>130052.91076015026</v>
      </c>
      <c r="AZ15" s="729"/>
      <c r="BA15" s="730">
        <f t="shared" si="2"/>
        <v>29670.868371522643</v>
      </c>
      <c r="BB15" s="731">
        <f t="shared" si="3"/>
        <v>58555.27152560094</v>
      </c>
      <c r="BC15" s="604">
        <f t="shared" si="4"/>
        <v>25871.336930305861</v>
      </c>
      <c r="BD15" s="604">
        <f t="shared" si="5"/>
        <v>15955.433932720836</v>
      </c>
      <c r="BE15" s="734">
        <v>0</v>
      </c>
      <c r="BF15" s="615">
        <f t="shared" si="9"/>
        <v>130052.91076015029</v>
      </c>
    </row>
    <row r="16" spans="1:58" x14ac:dyDescent="0.25">
      <c r="A16" s="341"/>
      <c r="B16" s="162"/>
      <c r="C16" s="162">
        <v>1107</v>
      </c>
      <c r="D16" s="242" t="s">
        <v>104</v>
      </c>
      <c r="E16" s="732">
        <v>3286.2049910759702</v>
      </c>
      <c r="F16" s="733">
        <v>5257.9279857215515</v>
      </c>
      <c r="G16" s="733">
        <v>3286.2049910759702</v>
      </c>
      <c r="H16" s="733">
        <v>1971.7229946455823</v>
      </c>
      <c r="I16" s="734">
        <v>1314.4819964303879</v>
      </c>
      <c r="J16" s="734">
        <v>0</v>
      </c>
      <c r="K16" s="734">
        <v>0</v>
      </c>
      <c r="L16" s="735">
        <v>1314.4819964303879</v>
      </c>
      <c r="M16" s="735">
        <v>0</v>
      </c>
      <c r="N16" s="736">
        <v>7500.862613239713</v>
      </c>
      <c r="O16" s="732">
        <v>3063.9386263395841</v>
      </c>
      <c r="P16" s="733">
        <v>13106.848568230444</v>
      </c>
      <c r="Q16" s="733">
        <v>340.4376251488427</v>
      </c>
      <c r="R16" s="733">
        <v>5447.0020023814832</v>
      </c>
      <c r="S16" s="733">
        <v>7404.5183469873291</v>
      </c>
      <c r="T16" s="734">
        <v>3574.595064062848</v>
      </c>
      <c r="U16" s="734">
        <v>11489.76984877344</v>
      </c>
      <c r="V16" s="734">
        <v>510.6564377232641</v>
      </c>
      <c r="W16" s="734">
        <v>3063.9386263395841</v>
      </c>
      <c r="X16" s="734">
        <v>0</v>
      </c>
      <c r="Y16" s="734">
        <v>10723.785192188545</v>
      </c>
      <c r="Z16" s="732">
        <v>1186.8697644661283</v>
      </c>
      <c r="AA16" s="734">
        <v>3956.2325482204274</v>
      </c>
      <c r="AB16" s="734">
        <v>1186.8697644661283</v>
      </c>
      <c r="AC16" s="734">
        <v>0</v>
      </c>
      <c r="AD16" s="734">
        <v>2769.3627837542995</v>
      </c>
      <c r="AE16" s="734">
        <v>10771.716037931226</v>
      </c>
      <c r="AF16" s="734">
        <v>1384.6813918771497</v>
      </c>
      <c r="AG16" s="734">
        <v>0</v>
      </c>
      <c r="AH16" s="734">
        <v>2769.3627837542995</v>
      </c>
      <c r="AI16" s="734">
        <v>0</v>
      </c>
      <c r="AJ16" s="736">
        <v>0</v>
      </c>
      <c r="AK16" s="733">
        <v>5385.8580189656132</v>
      </c>
      <c r="AL16" s="733">
        <v>5385.8580189656132</v>
      </c>
      <c r="AM16" s="733">
        <v>0</v>
      </c>
      <c r="AN16" s="733">
        <v>0</v>
      </c>
      <c r="AO16" s="733">
        <v>0</v>
      </c>
      <c r="AP16" s="733">
        <v>10030.990111858662</v>
      </c>
      <c r="AQ16" s="734">
        <v>0</v>
      </c>
      <c r="AR16" s="734">
        <v>0</v>
      </c>
      <c r="AS16" s="725">
        <f t="shared" si="0"/>
        <v>127485.17913105448</v>
      </c>
      <c r="AT16" s="726"/>
      <c r="AU16" s="727">
        <f t="shared" si="8"/>
        <v>31871.29478276362</v>
      </c>
      <c r="AV16" s="737">
        <f>$AS16/4</f>
        <v>31871.29478276362</v>
      </c>
      <c r="AW16" s="737">
        <f>$AS16/4</f>
        <v>31871.29478276362</v>
      </c>
      <c r="AX16" s="737">
        <f>$AS16/4</f>
        <v>31871.29478276362</v>
      </c>
      <c r="AY16" s="728">
        <f t="shared" si="7"/>
        <v>127485.17913105448</v>
      </c>
      <c r="AZ16" s="729"/>
      <c r="BA16" s="730">
        <f t="shared" si="2"/>
        <v>23931.887568619561</v>
      </c>
      <c r="BB16" s="731">
        <f t="shared" si="3"/>
        <v>58725.490338175368</v>
      </c>
      <c r="BC16" s="604">
        <f t="shared" si="4"/>
        <v>24025.09507446966</v>
      </c>
      <c r="BD16" s="604">
        <f t="shared" si="5"/>
        <v>20802.70614978989</v>
      </c>
      <c r="BE16" s="734">
        <v>0</v>
      </c>
      <c r="BF16" s="615">
        <f t="shared" si="9"/>
        <v>127485.17913105446</v>
      </c>
    </row>
    <row r="17" spans="1:58" ht="30" x14ac:dyDescent="0.25">
      <c r="A17" s="341"/>
      <c r="B17" s="162"/>
      <c r="C17" s="162">
        <v>1108</v>
      </c>
      <c r="D17" s="237" t="s">
        <v>105</v>
      </c>
      <c r="E17" s="732">
        <v>0</v>
      </c>
      <c r="F17" s="733">
        <v>1971.7229946455823</v>
      </c>
      <c r="G17" s="733">
        <v>1971.7229946455823</v>
      </c>
      <c r="H17" s="733">
        <v>1971.7229946455823</v>
      </c>
      <c r="I17" s="734">
        <v>1544.5163458057059</v>
      </c>
      <c r="J17" s="734">
        <v>0</v>
      </c>
      <c r="K17" s="734">
        <v>0</v>
      </c>
      <c r="L17" s="735">
        <v>2891.8603921468534</v>
      </c>
      <c r="M17" s="735">
        <v>1643.1024955379851</v>
      </c>
      <c r="N17" s="736">
        <v>0</v>
      </c>
      <c r="O17" s="732">
        <v>1531.969313169792</v>
      </c>
      <c r="P17" s="733">
        <v>9830.1364261728322</v>
      </c>
      <c r="Q17" s="733">
        <v>0</v>
      </c>
      <c r="R17" s="733">
        <v>3276.7121420576109</v>
      </c>
      <c r="S17" s="733">
        <v>3276.7121420576109</v>
      </c>
      <c r="T17" s="734">
        <v>3276.7121420576109</v>
      </c>
      <c r="U17" s="734">
        <v>9830.1364261728322</v>
      </c>
      <c r="V17" s="734">
        <v>0</v>
      </c>
      <c r="W17" s="734">
        <v>0</v>
      </c>
      <c r="X17" s="734">
        <v>0</v>
      </c>
      <c r="Y17" s="734">
        <v>4595.9079395093768</v>
      </c>
      <c r="Z17" s="732">
        <v>2027.5691809629693</v>
      </c>
      <c r="AA17" s="734">
        <v>3807.8738276621616</v>
      </c>
      <c r="AB17" s="734">
        <v>0</v>
      </c>
      <c r="AC17" s="734">
        <v>0</v>
      </c>
      <c r="AD17" s="734">
        <v>1780.3046466991923</v>
      </c>
      <c r="AE17" s="734">
        <v>53858.580189656139</v>
      </c>
      <c r="AF17" s="734">
        <v>0</v>
      </c>
      <c r="AG17" s="734">
        <v>0</v>
      </c>
      <c r="AH17" s="734">
        <v>1780.3046466991923</v>
      </c>
      <c r="AI17" s="734">
        <v>0</v>
      </c>
      <c r="AJ17" s="736">
        <v>0</v>
      </c>
      <c r="AK17" s="733">
        <v>0</v>
      </c>
      <c r="AL17" s="733">
        <v>0</v>
      </c>
      <c r="AM17" s="733">
        <v>0</v>
      </c>
      <c r="AN17" s="733">
        <v>0</v>
      </c>
      <c r="AO17" s="733">
        <v>53858.580189656139</v>
      </c>
      <c r="AP17" s="733">
        <v>1253.8737639823328</v>
      </c>
      <c r="AQ17" s="734">
        <v>0</v>
      </c>
      <c r="AR17" s="734">
        <v>0</v>
      </c>
      <c r="AS17" s="725">
        <f t="shared" si="0"/>
        <v>165980.02119394307</v>
      </c>
      <c r="AT17" s="726"/>
      <c r="AU17" s="727">
        <f t="shared" si="8"/>
        <v>41495.005298485768</v>
      </c>
      <c r="AV17" s="727">
        <f t="shared" si="8"/>
        <v>41495.005298485768</v>
      </c>
      <c r="AW17" s="727">
        <f t="shared" si="8"/>
        <v>41495.005298485768</v>
      </c>
      <c r="AX17" s="727">
        <f t="shared" si="8"/>
        <v>41495.005298485768</v>
      </c>
      <c r="AY17" s="728">
        <f t="shared" si="7"/>
        <v>165980.02119394307</v>
      </c>
      <c r="AZ17" s="729"/>
      <c r="BA17" s="730">
        <f t="shared" si="2"/>
        <v>11994.648217427291</v>
      </c>
      <c r="BB17" s="731">
        <f t="shared" si="3"/>
        <v>35618.286531197671</v>
      </c>
      <c r="BC17" s="604">
        <f t="shared" si="4"/>
        <v>63254.632491679658</v>
      </c>
      <c r="BD17" s="604">
        <f t="shared" si="5"/>
        <v>55112.453953638469</v>
      </c>
      <c r="BE17" s="734">
        <v>0</v>
      </c>
      <c r="BF17" s="615">
        <f t="shared" si="9"/>
        <v>165980.0211939431</v>
      </c>
    </row>
    <row r="18" spans="1:58" x14ac:dyDescent="0.25">
      <c r="A18" s="341"/>
      <c r="B18" s="162"/>
      <c r="C18" s="162"/>
      <c r="D18" s="342"/>
      <c r="E18" s="738"/>
      <c r="F18" s="739"/>
      <c r="G18" s="739"/>
      <c r="H18" s="739"/>
      <c r="I18" s="740"/>
      <c r="J18" s="740"/>
      <c r="K18" s="740"/>
      <c r="L18" s="741"/>
      <c r="M18" s="741"/>
      <c r="N18" s="742"/>
      <c r="O18" s="738"/>
      <c r="P18" s="739"/>
      <c r="Q18" s="739"/>
      <c r="R18" s="739"/>
      <c r="S18" s="739"/>
      <c r="T18" s="740"/>
      <c r="U18" s="740"/>
      <c r="V18" s="740"/>
      <c r="W18" s="740"/>
      <c r="X18" s="740"/>
      <c r="Y18" s="740"/>
      <c r="Z18" s="738"/>
      <c r="AA18" s="740"/>
      <c r="AB18" s="740"/>
      <c r="AC18" s="740"/>
      <c r="AD18" s="740"/>
      <c r="AE18" s="740"/>
      <c r="AF18" s="740"/>
      <c r="AG18" s="740"/>
      <c r="AH18" s="740"/>
      <c r="AI18" s="740"/>
      <c r="AJ18" s="742"/>
      <c r="AK18" s="739"/>
      <c r="AL18" s="739"/>
      <c r="AM18" s="739"/>
      <c r="AN18" s="739"/>
      <c r="AO18" s="739"/>
      <c r="AP18" s="739"/>
      <c r="AQ18" s="740"/>
      <c r="AR18" s="740"/>
      <c r="AS18" s="725"/>
      <c r="AT18" s="743"/>
      <c r="AU18" s="727"/>
      <c r="AV18" s="737"/>
      <c r="AW18" s="737"/>
      <c r="AX18" s="737"/>
      <c r="AY18" s="728"/>
      <c r="AZ18" s="729"/>
      <c r="BA18" s="730"/>
      <c r="BB18" s="731"/>
      <c r="BC18" s="604"/>
      <c r="BD18" s="604"/>
      <c r="BE18" s="740"/>
      <c r="BF18" s="615"/>
    </row>
    <row r="19" spans="1:58" x14ac:dyDescent="0.25">
      <c r="A19" s="174"/>
      <c r="B19" s="176"/>
      <c r="C19" s="258">
        <v>1199</v>
      </c>
      <c r="D19" s="269" t="s">
        <v>106</v>
      </c>
      <c r="E19" s="744">
        <f>SUM(E10:E17)</f>
        <v>6572.4099821519403</v>
      </c>
      <c r="F19" s="744">
        <f t="shared" ref="F19:H19" si="10">SUM(F10:F17)</f>
        <v>43213.595632649005</v>
      </c>
      <c r="G19" s="744">
        <f t="shared" si="10"/>
        <v>22346.193939316596</v>
      </c>
      <c r="H19" s="744">
        <f t="shared" si="10"/>
        <v>13802.060962519077</v>
      </c>
      <c r="I19" s="745">
        <f t="shared" ref="I19:Y19" si="11">SUM(I10:I17)</f>
        <v>12388.992816356407</v>
      </c>
      <c r="J19" s="745">
        <f t="shared" si="11"/>
        <v>25303.778431284969</v>
      </c>
      <c r="K19" s="745">
        <f t="shared" si="11"/>
        <v>7886.8919785823291</v>
      </c>
      <c r="L19" s="745">
        <f t="shared" si="11"/>
        <v>17351.162352881121</v>
      </c>
      <c r="M19" s="745">
        <f t="shared" si="11"/>
        <v>11830.337967873491</v>
      </c>
      <c r="N19" s="746">
        <f t="shared" si="11"/>
        <v>96344.413121167861</v>
      </c>
      <c r="O19" s="744">
        <f t="shared" si="11"/>
        <v>21447.57038437709</v>
      </c>
      <c r="P19" s="744">
        <f t="shared" si="11"/>
        <v>88403.14031052572</v>
      </c>
      <c r="Q19" s="744">
        <f t="shared" si="11"/>
        <v>15762.262044391417</v>
      </c>
      <c r="R19" s="744">
        <f t="shared" si="11"/>
        <v>40826.982195974961</v>
      </c>
      <c r="S19" s="744">
        <f t="shared" si="11"/>
        <v>76692.086005405537</v>
      </c>
      <c r="T19" s="745">
        <f t="shared" si="11"/>
        <v>24298.735494998644</v>
      </c>
      <c r="U19" s="745">
        <f t="shared" si="11"/>
        <v>80607.118694617224</v>
      </c>
      <c r="V19" s="745">
        <f t="shared" si="11"/>
        <v>50299.65911574151</v>
      </c>
      <c r="W19" s="745">
        <f t="shared" si="11"/>
        <v>32171.355576565631</v>
      </c>
      <c r="X19" s="745">
        <f t="shared" si="11"/>
        <v>12681.30153679439</v>
      </c>
      <c r="Y19" s="745">
        <f t="shared" si="11"/>
        <v>102352.57200099953</v>
      </c>
      <c r="Z19" s="744">
        <f t="shared" ref="Z19:AQ19" si="12">SUM(Z10:Z17)</f>
        <v>16138.131936282494</v>
      </c>
      <c r="AA19" s="745">
        <f t="shared" si="12"/>
        <v>45467.002560423265</v>
      </c>
      <c r="AB19" s="745">
        <f t="shared" si="12"/>
        <v>12462.132526894347</v>
      </c>
      <c r="AC19" s="745">
        <f t="shared" si="12"/>
        <v>3758.4209208094062</v>
      </c>
      <c r="AD19" s="745">
        <f t="shared" si="12"/>
        <v>16121.647633998242</v>
      </c>
      <c r="AE19" s="745">
        <f t="shared" si="12"/>
        <v>156189.8825500028</v>
      </c>
      <c r="AF19" s="745">
        <f t="shared" si="12"/>
        <v>19306.414835315692</v>
      </c>
      <c r="AG19" s="745">
        <f t="shared" si="12"/>
        <v>14736.966242121096</v>
      </c>
      <c r="AH19" s="745">
        <f t="shared" si="12"/>
        <v>15429.30693805967</v>
      </c>
      <c r="AI19" s="745">
        <f t="shared" si="12"/>
        <v>3758.4209208094062</v>
      </c>
      <c r="AJ19" s="746">
        <f t="shared" si="12"/>
        <v>10286.204625373113</v>
      </c>
      <c r="AK19" s="747">
        <f t="shared" si="12"/>
        <v>16696.159858793399</v>
      </c>
      <c r="AL19" s="747">
        <f t="shared" si="12"/>
        <v>16157.574056896839</v>
      </c>
      <c r="AM19" s="747">
        <f t="shared" si="12"/>
        <v>2194.2790869690825</v>
      </c>
      <c r="AN19" s="747">
        <f t="shared" si="12"/>
        <v>46706.797708341903</v>
      </c>
      <c r="AO19" s="747">
        <f t="shared" si="12"/>
        <v>53858.580189656139</v>
      </c>
      <c r="AP19" s="747">
        <f t="shared" si="12"/>
        <v>99770.735400074234</v>
      </c>
      <c r="AQ19" s="747">
        <f t="shared" si="12"/>
        <v>0</v>
      </c>
      <c r="AR19" s="747">
        <f t="shared" ref="AR19" si="13">SUM(AR10:AR17)</f>
        <v>232568.48</v>
      </c>
      <c r="AS19" s="748">
        <f>SUM(AS10:AS17)</f>
        <v>1584189.7585359956</v>
      </c>
      <c r="AT19" s="749"/>
      <c r="AU19" s="750">
        <f>SUM(AU10:AU17)</f>
        <v>396047.4396339989</v>
      </c>
      <c r="AV19" s="751">
        <f t="shared" ref="AV19:AX19" si="14">SUM(AV10:AV17)</f>
        <v>396047.4396339989</v>
      </c>
      <c r="AW19" s="751">
        <f t="shared" si="14"/>
        <v>396047.4396339989</v>
      </c>
      <c r="AX19" s="751">
        <f t="shared" si="14"/>
        <v>396047.4396339989</v>
      </c>
      <c r="AY19" s="752">
        <f>SUM(AY10:AY17)</f>
        <v>1584189.7585359956</v>
      </c>
      <c r="AZ19" s="729"/>
      <c r="BA19" s="730">
        <f>SUM(E19:N19)</f>
        <v>257039.83718478281</v>
      </c>
      <c r="BB19" s="731">
        <f>SUM(O19:Y19)</f>
        <v>545542.78336039162</v>
      </c>
      <c r="BC19" s="604">
        <f>SUM(Z19:AJ19)</f>
        <v>313654.53169008956</v>
      </c>
      <c r="BD19" s="604">
        <f>SUM(AK19:AQ19)</f>
        <v>235384.12630073162</v>
      </c>
      <c r="BE19" s="747">
        <f t="shared" ref="BE19" si="15">SUM(BE10:BE17)</f>
        <v>232568.48</v>
      </c>
      <c r="BF19" s="615">
        <f>SUM(BA19:BE19)</f>
        <v>1584189.7585359956</v>
      </c>
    </row>
    <row r="20" spans="1:58" x14ac:dyDescent="0.25">
      <c r="A20" s="183"/>
      <c r="B20" s="184"/>
      <c r="C20" s="184"/>
      <c r="D20" s="184"/>
      <c r="E20" s="753"/>
      <c r="F20" s="754"/>
      <c r="G20" s="754"/>
      <c r="H20" s="754"/>
      <c r="I20" s="754"/>
      <c r="J20" s="754"/>
      <c r="K20" s="754"/>
      <c r="L20" s="754"/>
      <c r="M20" s="754"/>
      <c r="N20" s="755"/>
      <c r="O20" s="753"/>
      <c r="P20" s="754"/>
      <c r="Q20" s="754"/>
      <c r="R20" s="754"/>
      <c r="S20" s="754"/>
      <c r="T20" s="754"/>
      <c r="U20" s="754"/>
      <c r="V20" s="754"/>
      <c r="W20" s="754"/>
      <c r="X20" s="756"/>
      <c r="Y20" s="754"/>
      <c r="Z20" s="753"/>
      <c r="AA20" s="754"/>
      <c r="AB20" s="754"/>
      <c r="AC20" s="754"/>
      <c r="AD20" s="754"/>
      <c r="AE20" s="754"/>
      <c r="AF20" s="754"/>
      <c r="AG20" s="754"/>
      <c r="AH20" s="754"/>
      <c r="AI20" s="754"/>
      <c r="AJ20" s="755"/>
      <c r="AK20" s="754"/>
      <c r="AL20" s="754"/>
      <c r="AM20" s="754"/>
      <c r="AN20" s="754"/>
      <c r="AO20" s="754"/>
      <c r="AP20" s="754"/>
      <c r="AQ20" s="754"/>
      <c r="AR20" s="754"/>
      <c r="AS20" s="757"/>
      <c r="AT20" s="758"/>
      <c r="AU20" s="759"/>
      <c r="AV20" s="760"/>
      <c r="AW20" s="760"/>
      <c r="AX20" s="760"/>
      <c r="AY20" s="761"/>
      <c r="AZ20" s="729"/>
      <c r="BA20" s="730"/>
      <c r="BB20" s="731"/>
      <c r="BC20" s="604"/>
      <c r="BD20" s="604"/>
      <c r="BE20" s="754"/>
      <c r="BF20" s="615"/>
    </row>
    <row r="21" spans="1:58" x14ac:dyDescent="0.25">
      <c r="A21" s="174"/>
      <c r="B21" s="229">
        <v>1200</v>
      </c>
      <c r="C21" s="229" t="s">
        <v>107</v>
      </c>
      <c r="D21" s="230"/>
      <c r="E21" s="762"/>
      <c r="F21" s="763"/>
      <c r="G21" s="763"/>
      <c r="H21" s="763"/>
      <c r="I21" s="764"/>
      <c r="J21" s="764"/>
      <c r="K21" s="764"/>
      <c r="L21" s="765"/>
      <c r="M21" s="765"/>
      <c r="N21" s="766"/>
      <c r="O21" s="762"/>
      <c r="P21" s="763"/>
      <c r="Q21" s="763"/>
      <c r="R21" s="763"/>
      <c r="S21" s="763"/>
      <c r="T21" s="764"/>
      <c r="U21" s="764"/>
      <c r="V21" s="764"/>
      <c r="W21" s="764"/>
      <c r="X21" s="764"/>
      <c r="Y21" s="764"/>
      <c r="Z21" s="762"/>
      <c r="AA21" s="764"/>
      <c r="AB21" s="764"/>
      <c r="AC21" s="764"/>
      <c r="AD21" s="764"/>
      <c r="AE21" s="764"/>
      <c r="AF21" s="764"/>
      <c r="AG21" s="764"/>
      <c r="AH21" s="764"/>
      <c r="AI21" s="764"/>
      <c r="AJ21" s="766"/>
      <c r="AK21" s="763"/>
      <c r="AL21" s="763"/>
      <c r="AM21" s="763"/>
      <c r="AN21" s="763"/>
      <c r="AO21" s="763"/>
      <c r="AP21" s="763"/>
      <c r="AQ21" s="764"/>
      <c r="AR21" s="765"/>
      <c r="AS21" s="767"/>
      <c r="AT21" s="749"/>
      <c r="AU21" s="768"/>
      <c r="AV21" s="769"/>
      <c r="AW21" s="769"/>
      <c r="AX21" s="769"/>
      <c r="AY21" s="770"/>
      <c r="AZ21" s="729"/>
      <c r="BA21" s="730"/>
      <c r="BB21" s="731"/>
      <c r="BC21" s="604"/>
      <c r="BD21" s="604"/>
      <c r="BE21" s="765"/>
      <c r="BF21" s="615"/>
    </row>
    <row r="22" spans="1:58" ht="30" x14ac:dyDescent="0.25">
      <c r="A22" s="174"/>
      <c r="B22" s="176"/>
      <c r="C22" s="212">
        <v>1201</v>
      </c>
      <c r="D22" s="237" t="s">
        <v>108</v>
      </c>
      <c r="E22" s="771"/>
      <c r="F22" s="772"/>
      <c r="G22" s="772"/>
      <c r="H22" s="772"/>
      <c r="I22" s="772"/>
      <c r="J22" s="772"/>
      <c r="K22" s="772"/>
      <c r="L22" s="773"/>
      <c r="M22" s="773"/>
      <c r="N22" s="774"/>
      <c r="O22" s="771"/>
      <c r="P22" s="772"/>
      <c r="Q22" s="772"/>
      <c r="R22" s="772"/>
      <c r="S22" s="772"/>
      <c r="T22" s="772"/>
      <c r="U22" s="772"/>
      <c r="V22" s="772"/>
      <c r="W22" s="772"/>
      <c r="X22" s="772"/>
      <c r="Y22" s="772"/>
      <c r="Z22" s="771"/>
      <c r="AA22" s="772"/>
      <c r="AB22" s="772"/>
      <c r="AC22" s="772"/>
      <c r="AD22" s="772"/>
      <c r="AE22" s="772"/>
      <c r="AF22" s="772"/>
      <c r="AG22" s="772"/>
      <c r="AH22" s="772"/>
      <c r="AI22" s="772"/>
      <c r="AJ22" s="774"/>
      <c r="AK22" s="772"/>
      <c r="AL22" s="772"/>
      <c r="AM22" s="772"/>
      <c r="AN22" s="772"/>
      <c r="AO22" s="772"/>
      <c r="AP22" s="772"/>
      <c r="AQ22" s="772"/>
      <c r="AR22" s="773"/>
      <c r="AS22" s="775">
        <f t="shared" ref="AS22:AS30" si="16">SUM(E22:AQ22)</f>
        <v>0</v>
      </c>
      <c r="AT22" s="726"/>
      <c r="AU22" s="776">
        <f t="shared" ref="AU22:AX30" si="17">$AS22/3</f>
        <v>0</v>
      </c>
      <c r="AV22" s="777">
        <f t="shared" si="17"/>
        <v>0</v>
      </c>
      <c r="AW22" s="777"/>
      <c r="AX22" s="777">
        <f t="shared" si="17"/>
        <v>0</v>
      </c>
      <c r="AY22" s="778">
        <f t="shared" ref="AY22:AY30" si="18">SUM(AU22:AX22)</f>
        <v>0</v>
      </c>
      <c r="AZ22" s="729"/>
      <c r="BA22" s="779">
        <f t="shared" ref="BA22:BA30" si="19">SUM(E22:N22)</f>
        <v>0</v>
      </c>
      <c r="BB22" s="780">
        <f t="shared" ref="BB22:BB30" si="20">SUM(O22:Y22)</f>
        <v>0</v>
      </c>
      <c r="BC22" s="781">
        <f t="shared" ref="BC22:BC30" si="21">SUM(Z22:AJ22)</f>
        <v>0</v>
      </c>
      <c r="BD22" s="781">
        <f t="shared" ref="BD22:BD30" si="22">SUM(AK22:AQ22)</f>
        <v>0</v>
      </c>
      <c r="BE22" s="780">
        <f t="shared" ref="BE22:BE30" si="23">SUM(R22:AB22)</f>
        <v>0</v>
      </c>
      <c r="BF22" s="782">
        <f t="shared" ref="BF22:BF30" si="24">SUM(BA22:BD22)</f>
        <v>0</v>
      </c>
    </row>
    <row r="23" spans="1:58" ht="30" x14ac:dyDescent="0.25">
      <c r="A23" s="174"/>
      <c r="B23" s="176"/>
      <c r="C23" s="212">
        <v>1202</v>
      </c>
      <c r="D23" s="237" t="s">
        <v>109</v>
      </c>
      <c r="E23" s="771"/>
      <c r="F23" s="772"/>
      <c r="G23" s="772"/>
      <c r="H23" s="772"/>
      <c r="I23" s="772"/>
      <c r="J23" s="772"/>
      <c r="K23" s="772"/>
      <c r="L23" s="773"/>
      <c r="M23" s="773"/>
      <c r="N23" s="774"/>
      <c r="O23" s="771"/>
      <c r="P23" s="772"/>
      <c r="Q23" s="772"/>
      <c r="R23" s="772"/>
      <c r="S23" s="772"/>
      <c r="T23" s="772"/>
      <c r="U23" s="772"/>
      <c r="V23" s="772"/>
      <c r="W23" s="772"/>
      <c r="X23" s="772"/>
      <c r="Y23" s="772"/>
      <c r="Z23" s="771"/>
      <c r="AA23" s="772"/>
      <c r="AB23" s="772"/>
      <c r="AC23" s="772"/>
      <c r="AD23" s="772"/>
      <c r="AE23" s="772"/>
      <c r="AF23" s="772"/>
      <c r="AG23" s="772"/>
      <c r="AH23" s="772"/>
      <c r="AI23" s="772"/>
      <c r="AJ23" s="774"/>
      <c r="AK23" s="772"/>
      <c r="AL23" s="772"/>
      <c r="AM23" s="772"/>
      <c r="AN23" s="772"/>
      <c r="AO23" s="772"/>
      <c r="AP23" s="772"/>
      <c r="AQ23" s="772"/>
      <c r="AR23" s="773"/>
      <c r="AS23" s="775">
        <f t="shared" si="16"/>
        <v>0</v>
      </c>
      <c r="AT23" s="726"/>
      <c r="AU23" s="776">
        <f t="shared" si="17"/>
        <v>0</v>
      </c>
      <c r="AV23" s="777">
        <f t="shared" si="17"/>
        <v>0</v>
      </c>
      <c r="AW23" s="777"/>
      <c r="AX23" s="777">
        <f t="shared" si="17"/>
        <v>0</v>
      </c>
      <c r="AY23" s="778">
        <f t="shared" si="18"/>
        <v>0</v>
      </c>
      <c r="AZ23" s="729"/>
      <c r="BA23" s="779">
        <f t="shared" si="19"/>
        <v>0</v>
      </c>
      <c r="BB23" s="780">
        <f t="shared" si="20"/>
        <v>0</v>
      </c>
      <c r="BC23" s="781">
        <f t="shared" si="21"/>
        <v>0</v>
      </c>
      <c r="BD23" s="781">
        <f t="shared" si="22"/>
        <v>0</v>
      </c>
      <c r="BE23" s="780">
        <f t="shared" si="23"/>
        <v>0</v>
      </c>
      <c r="BF23" s="782">
        <f t="shared" si="24"/>
        <v>0</v>
      </c>
    </row>
    <row r="24" spans="1:58" x14ac:dyDescent="0.25">
      <c r="A24" s="174"/>
      <c r="B24" s="176"/>
      <c r="C24" s="212">
        <v>1203</v>
      </c>
      <c r="D24" s="242" t="s">
        <v>110</v>
      </c>
      <c r="E24" s="771"/>
      <c r="F24" s="772"/>
      <c r="G24" s="772"/>
      <c r="H24" s="772"/>
      <c r="I24" s="772"/>
      <c r="J24" s="772"/>
      <c r="K24" s="772"/>
      <c r="L24" s="773"/>
      <c r="M24" s="773"/>
      <c r="N24" s="774"/>
      <c r="O24" s="771"/>
      <c r="P24" s="772"/>
      <c r="Q24" s="772"/>
      <c r="R24" s="772"/>
      <c r="S24" s="772"/>
      <c r="T24" s="772"/>
      <c r="U24" s="772"/>
      <c r="V24" s="772"/>
      <c r="W24" s="772"/>
      <c r="X24" s="772"/>
      <c r="Y24" s="772"/>
      <c r="Z24" s="771"/>
      <c r="AA24" s="772"/>
      <c r="AB24" s="772"/>
      <c r="AC24" s="772"/>
      <c r="AD24" s="772"/>
      <c r="AE24" s="772"/>
      <c r="AF24" s="772"/>
      <c r="AG24" s="772"/>
      <c r="AH24" s="772"/>
      <c r="AI24" s="772"/>
      <c r="AJ24" s="774"/>
      <c r="AK24" s="772"/>
      <c r="AL24" s="772"/>
      <c r="AM24" s="772"/>
      <c r="AN24" s="772"/>
      <c r="AO24" s="772"/>
      <c r="AP24" s="772"/>
      <c r="AQ24" s="772"/>
      <c r="AR24" s="773"/>
      <c r="AS24" s="775">
        <f t="shared" si="16"/>
        <v>0</v>
      </c>
      <c r="AT24" s="726"/>
      <c r="AU24" s="776">
        <f>($AS24-AI24)/3+AI24</f>
        <v>0</v>
      </c>
      <c r="AV24" s="777">
        <f>($AS24-AI24)/3</f>
        <v>0</v>
      </c>
      <c r="AW24" s="777"/>
      <c r="AX24" s="777">
        <f>($AS24-AI24)/3</f>
        <v>0</v>
      </c>
      <c r="AY24" s="778">
        <f t="shared" si="18"/>
        <v>0</v>
      </c>
      <c r="AZ24" s="729"/>
      <c r="BA24" s="779">
        <f t="shared" si="19"/>
        <v>0</v>
      </c>
      <c r="BB24" s="780">
        <f t="shared" si="20"/>
        <v>0</v>
      </c>
      <c r="BC24" s="781">
        <f t="shared" si="21"/>
        <v>0</v>
      </c>
      <c r="BD24" s="781">
        <f t="shared" si="22"/>
        <v>0</v>
      </c>
      <c r="BE24" s="780">
        <f t="shared" si="23"/>
        <v>0</v>
      </c>
      <c r="BF24" s="782">
        <f t="shared" si="24"/>
        <v>0</v>
      </c>
    </row>
    <row r="25" spans="1:58" ht="30" x14ac:dyDescent="0.25">
      <c r="A25" s="174"/>
      <c r="B25" s="176"/>
      <c r="C25" s="212">
        <v>1204</v>
      </c>
      <c r="D25" s="243" t="s">
        <v>111</v>
      </c>
      <c r="E25" s="771"/>
      <c r="F25" s="772"/>
      <c r="G25" s="772"/>
      <c r="H25" s="772"/>
      <c r="I25" s="772"/>
      <c r="J25" s="772"/>
      <c r="K25" s="772"/>
      <c r="L25" s="773"/>
      <c r="M25" s="773"/>
      <c r="N25" s="774"/>
      <c r="O25" s="771"/>
      <c r="P25" s="772"/>
      <c r="Q25" s="772"/>
      <c r="R25" s="772"/>
      <c r="S25" s="772"/>
      <c r="T25" s="772"/>
      <c r="U25" s="772"/>
      <c r="V25" s="772"/>
      <c r="W25" s="772"/>
      <c r="X25" s="772"/>
      <c r="Y25" s="772"/>
      <c r="Z25" s="771"/>
      <c r="AA25" s="772"/>
      <c r="AB25" s="772"/>
      <c r="AC25" s="772"/>
      <c r="AD25" s="772"/>
      <c r="AE25" s="772"/>
      <c r="AF25" s="772"/>
      <c r="AG25" s="772"/>
      <c r="AH25" s="772"/>
      <c r="AI25" s="772"/>
      <c r="AJ25" s="774"/>
      <c r="AK25" s="772"/>
      <c r="AL25" s="772"/>
      <c r="AM25" s="772"/>
      <c r="AN25" s="772"/>
      <c r="AO25" s="772"/>
      <c r="AP25" s="772"/>
      <c r="AQ25" s="772"/>
      <c r="AR25" s="773"/>
      <c r="AS25" s="775">
        <f t="shared" si="16"/>
        <v>0</v>
      </c>
      <c r="AT25" s="726"/>
      <c r="AU25" s="776">
        <f t="shared" si="17"/>
        <v>0</v>
      </c>
      <c r="AV25" s="777">
        <f t="shared" si="17"/>
        <v>0</v>
      </c>
      <c r="AW25" s="777"/>
      <c r="AX25" s="777">
        <f t="shared" si="17"/>
        <v>0</v>
      </c>
      <c r="AY25" s="778">
        <f t="shared" si="18"/>
        <v>0</v>
      </c>
      <c r="AZ25" s="729"/>
      <c r="BA25" s="779">
        <f t="shared" si="19"/>
        <v>0</v>
      </c>
      <c r="BB25" s="780">
        <f t="shared" si="20"/>
        <v>0</v>
      </c>
      <c r="BC25" s="781">
        <f t="shared" si="21"/>
        <v>0</v>
      </c>
      <c r="BD25" s="781">
        <f t="shared" si="22"/>
        <v>0</v>
      </c>
      <c r="BE25" s="780">
        <f t="shared" si="23"/>
        <v>0</v>
      </c>
      <c r="BF25" s="782">
        <f t="shared" si="24"/>
        <v>0</v>
      </c>
    </row>
    <row r="26" spans="1:58" x14ac:dyDescent="0.25">
      <c r="A26" s="174"/>
      <c r="B26" s="176"/>
      <c r="C26" s="212">
        <v>1205</v>
      </c>
      <c r="D26" s="237" t="s">
        <v>112</v>
      </c>
      <c r="E26" s="771"/>
      <c r="F26" s="772"/>
      <c r="G26" s="772"/>
      <c r="H26" s="772"/>
      <c r="I26" s="772"/>
      <c r="J26" s="772"/>
      <c r="K26" s="772"/>
      <c r="L26" s="773"/>
      <c r="M26" s="773"/>
      <c r="N26" s="774"/>
      <c r="O26" s="771"/>
      <c r="P26" s="772"/>
      <c r="Q26" s="772"/>
      <c r="R26" s="772"/>
      <c r="S26" s="772"/>
      <c r="T26" s="772"/>
      <c r="U26" s="772"/>
      <c r="V26" s="772"/>
      <c r="W26" s="772"/>
      <c r="X26" s="772"/>
      <c r="Y26" s="772"/>
      <c r="Z26" s="771"/>
      <c r="AA26" s="772"/>
      <c r="AB26" s="772"/>
      <c r="AC26" s="772"/>
      <c r="AD26" s="772"/>
      <c r="AE26" s="772"/>
      <c r="AF26" s="772"/>
      <c r="AG26" s="772"/>
      <c r="AH26" s="772"/>
      <c r="AI26" s="772"/>
      <c r="AJ26" s="774"/>
      <c r="AK26" s="772"/>
      <c r="AL26" s="772"/>
      <c r="AM26" s="772"/>
      <c r="AN26" s="772"/>
      <c r="AO26" s="772"/>
      <c r="AP26" s="772"/>
      <c r="AQ26" s="772"/>
      <c r="AR26" s="773"/>
      <c r="AS26" s="775">
        <f t="shared" si="16"/>
        <v>0</v>
      </c>
      <c r="AT26" s="726"/>
      <c r="AU26" s="776">
        <f>($AS26-AI26)/3+AI26</f>
        <v>0</v>
      </c>
      <c r="AV26" s="777">
        <f>($AS26-AI26)/3</f>
        <v>0</v>
      </c>
      <c r="AW26" s="777"/>
      <c r="AX26" s="777">
        <f>($AS26-AI26)/3</f>
        <v>0</v>
      </c>
      <c r="AY26" s="778">
        <f t="shared" si="18"/>
        <v>0</v>
      </c>
      <c r="AZ26" s="729"/>
      <c r="BA26" s="779">
        <f t="shared" si="19"/>
        <v>0</v>
      </c>
      <c r="BB26" s="780">
        <f t="shared" si="20"/>
        <v>0</v>
      </c>
      <c r="BC26" s="781">
        <f t="shared" si="21"/>
        <v>0</v>
      </c>
      <c r="BD26" s="781">
        <f t="shared" si="22"/>
        <v>0</v>
      </c>
      <c r="BE26" s="780">
        <f t="shared" si="23"/>
        <v>0</v>
      </c>
      <c r="BF26" s="782">
        <f t="shared" si="24"/>
        <v>0</v>
      </c>
    </row>
    <row r="27" spans="1:58" x14ac:dyDescent="0.25">
      <c r="A27" s="174"/>
      <c r="B27" s="176"/>
      <c r="C27" s="212">
        <v>1206</v>
      </c>
      <c r="D27" s="237" t="s">
        <v>186</v>
      </c>
      <c r="E27" s="771"/>
      <c r="F27" s="772"/>
      <c r="G27" s="772"/>
      <c r="H27" s="772"/>
      <c r="I27" s="772"/>
      <c r="J27" s="772"/>
      <c r="K27" s="772"/>
      <c r="L27" s="773"/>
      <c r="M27" s="773"/>
      <c r="N27" s="774"/>
      <c r="O27" s="771"/>
      <c r="P27" s="772"/>
      <c r="Q27" s="772"/>
      <c r="R27" s="772"/>
      <c r="S27" s="772"/>
      <c r="T27" s="772"/>
      <c r="U27" s="772"/>
      <c r="V27" s="772"/>
      <c r="W27" s="772"/>
      <c r="X27" s="772"/>
      <c r="Y27" s="772"/>
      <c r="Z27" s="771"/>
      <c r="AA27" s="772"/>
      <c r="AB27" s="772"/>
      <c r="AC27" s="772"/>
      <c r="AD27" s="772"/>
      <c r="AE27" s="772"/>
      <c r="AF27" s="772"/>
      <c r="AG27" s="772"/>
      <c r="AH27" s="772"/>
      <c r="AI27" s="772"/>
      <c r="AJ27" s="774"/>
      <c r="AK27" s="772"/>
      <c r="AL27" s="772"/>
      <c r="AM27" s="772"/>
      <c r="AN27" s="772"/>
      <c r="AO27" s="772"/>
      <c r="AP27" s="772"/>
      <c r="AQ27" s="772"/>
      <c r="AR27" s="773"/>
      <c r="AS27" s="775">
        <f t="shared" si="16"/>
        <v>0</v>
      </c>
      <c r="AT27" s="726"/>
      <c r="AU27" s="776">
        <f>$AS27/3-O27/6</f>
        <v>0</v>
      </c>
      <c r="AV27" s="777">
        <f>$AS27/3+O27/3</f>
        <v>0</v>
      </c>
      <c r="AW27" s="777"/>
      <c r="AX27" s="777">
        <f>$AS27/3-O27/6</f>
        <v>0</v>
      </c>
      <c r="AY27" s="778">
        <f t="shared" ref="AY27" si="25">SUM(AU27:AX27)</f>
        <v>0</v>
      </c>
      <c r="AZ27" s="729"/>
      <c r="BA27" s="779">
        <f t="shared" si="19"/>
        <v>0</v>
      </c>
      <c r="BB27" s="780">
        <f t="shared" si="20"/>
        <v>0</v>
      </c>
      <c r="BC27" s="781">
        <f t="shared" si="21"/>
        <v>0</v>
      </c>
      <c r="BD27" s="781">
        <f t="shared" si="22"/>
        <v>0</v>
      </c>
      <c r="BE27" s="780">
        <f t="shared" si="23"/>
        <v>0</v>
      </c>
      <c r="BF27" s="782">
        <f t="shared" si="24"/>
        <v>0</v>
      </c>
    </row>
    <row r="28" spans="1:58" x14ac:dyDescent="0.25">
      <c r="A28" s="174"/>
      <c r="B28" s="176"/>
      <c r="C28" s="212">
        <v>1207</v>
      </c>
      <c r="D28" s="237" t="s">
        <v>113</v>
      </c>
      <c r="E28" s="771"/>
      <c r="F28" s="772"/>
      <c r="G28" s="772"/>
      <c r="H28" s="772"/>
      <c r="I28" s="772"/>
      <c r="J28" s="772"/>
      <c r="K28" s="772"/>
      <c r="L28" s="773"/>
      <c r="M28" s="773"/>
      <c r="N28" s="774"/>
      <c r="O28" s="771"/>
      <c r="P28" s="772"/>
      <c r="Q28" s="772"/>
      <c r="R28" s="772"/>
      <c r="S28" s="772"/>
      <c r="T28" s="772"/>
      <c r="U28" s="772"/>
      <c r="V28" s="772"/>
      <c r="W28" s="772"/>
      <c r="X28" s="772"/>
      <c r="Y28" s="772"/>
      <c r="Z28" s="771"/>
      <c r="AA28" s="772"/>
      <c r="AB28" s="772"/>
      <c r="AC28" s="772"/>
      <c r="AD28" s="772"/>
      <c r="AE28" s="772"/>
      <c r="AF28" s="772"/>
      <c r="AG28" s="772"/>
      <c r="AH28" s="772"/>
      <c r="AI28" s="772"/>
      <c r="AJ28" s="774"/>
      <c r="AK28" s="772"/>
      <c r="AL28" s="772"/>
      <c r="AM28" s="772"/>
      <c r="AN28" s="772"/>
      <c r="AO28" s="772"/>
      <c r="AP28" s="772"/>
      <c r="AQ28" s="772"/>
      <c r="AR28" s="773"/>
      <c r="AS28" s="775">
        <f t="shared" si="16"/>
        <v>0</v>
      </c>
      <c r="AT28" s="726"/>
      <c r="AU28" s="776">
        <f t="shared" si="17"/>
        <v>0</v>
      </c>
      <c r="AV28" s="777">
        <f t="shared" si="17"/>
        <v>0</v>
      </c>
      <c r="AW28" s="777"/>
      <c r="AX28" s="777">
        <f t="shared" si="17"/>
        <v>0</v>
      </c>
      <c r="AY28" s="778">
        <f t="shared" si="18"/>
        <v>0</v>
      </c>
      <c r="AZ28" s="729"/>
      <c r="BA28" s="779">
        <f t="shared" si="19"/>
        <v>0</v>
      </c>
      <c r="BB28" s="780">
        <f t="shared" si="20"/>
        <v>0</v>
      </c>
      <c r="BC28" s="781">
        <f t="shared" si="21"/>
        <v>0</v>
      </c>
      <c r="BD28" s="781">
        <f t="shared" si="22"/>
        <v>0</v>
      </c>
      <c r="BE28" s="780">
        <f t="shared" si="23"/>
        <v>0</v>
      </c>
      <c r="BF28" s="782">
        <f t="shared" si="24"/>
        <v>0</v>
      </c>
    </row>
    <row r="29" spans="1:58" ht="30" x14ac:dyDescent="0.25">
      <c r="A29" s="174"/>
      <c r="B29" s="176"/>
      <c r="C29" s="212">
        <v>1208</v>
      </c>
      <c r="D29" s="243" t="s">
        <v>114</v>
      </c>
      <c r="E29" s="771"/>
      <c r="F29" s="772"/>
      <c r="G29" s="772"/>
      <c r="H29" s="772"/>
      <c r="I29" s="772"/>
      <c r="J29" s="772"/>
      <c r="K29" s="772"/>
      <c r="L29" s="773"/>
      <c r="M29" s="773"/>
      <c r="N29" s="774"/>
      <c r="O29" s="771"/>
      <c r="P29" s="772"/>
      <c r="Q29" s="772"/>
      <c r="R29" s="772"/>
      <c r="S29" s="772"/>
      <c r="T29" s="772"/>
      <c r="U29" s="772"/>
      <c r="V29" s="772"/>
      <c r="W29" s="772"/>
      <c r="X29" s="772"/>
      <c r="Y29" s="772"/>
      <c r="Z29" s="771"/>
      <c r="AA29" s="772"/>
      <c r="AB29" s="772"/>
      <c r="AC29" s="772"/>
      <c r="AD29" s="772"/>
      <c r="AE29" s="772"/>
      <c r="AF29" s="772"/>
      <c r="AG29" s="772"/>
      <c r="AH29" s="772"/>
      <c r="AI29" s="772"/>
      <c r="AJ29" s="774"/>
      <c r="AK29" s="772"/>
      <c r="AL29" s="772"/>
      <c r="AM29" s="772"/>
      <c r="AN29" s="772"/>
      <c r="AO29" s="772"/>
      <c r="AP29" s="772"/>
      <c r="AQ29" s="772"/>
      <c r="AR29" s="773"/>
      <c r="AS29" s="775">
        <f t="shared" si="16"/>
        <v>0</v>
      </c>
      <c r="AT29" s="726"/>
      <c r="AU29" s="776">
        <f t="shared" si="17"/>
        <v>0</v>
      </c>
      <c r="AV29" s="777">
        <f t="shared" si="17"/>
        <v>0</v>
      </c>
      <c r="AW29" s="777"/>
      <c r="AX29" s="777">
        <f t="shared" si="17"/>
        <v>0</v>
      </c>
      <c r="AY29" s="778">
        <f t="shared" si="18"/>
        <v>0</v>
      </c>
      <c r="AZ29" s="729"/>
      <c r="BA29" s="779">
        <f t="shared" si="19"/>
        <v>0</v>
      </c>
      <c r="BB29" s="780">
        <f t="shared" si="20"/>
        <v>0</v>
      </c>
      <c r="BC29" s="781">
        <f t="shared" si="21"/>
        <v>0</v>
      </c>
      <c r="BD29" s="781">
        <f t="shared" si="22"/>
        <v>0</v>
      </c>
      <c r="BE29" s="780">
        <f t="shared" si="23"/>
        <v>0</v>
      </c>
      <c r="BF29" s="782">
        <f t="shared" si="24"/>
        <v>0</v>
      </c>
    </row>
    <row r="30" spans="1:58" x14ac:dyDescent="0.25">
      <c r="A30" s="174"/>
      <c r="B30" s="176"/>
      <c r="C30" s="212">
        <v>1209</v>
      </c>
      <c r="D30" s="243" t="s">
        <v>115</v>
      </c>
      <c r="E30" s="771"/>
      <c r="F30" s="772"/>
      <c r="G30" s="772"/>
      <c r="H30" s="772"/>
      <c r="I30" s="772"/>
      <c r="J30" s="772"/>
      <c r="K30" s="772"/>
      <c r="L30" s="773"/>
      <c r="M30" s="773"/>
      <c r="N30" s="774"/>
      <c r="O30" s="771"/>
      <c r="P30" s="772"/>
      <c r="Q30" s="772"/>
      <c r="R30" s="772"/>
      <c r="S30" s="772"/>
      <c r="T30" s="772"/>
      <c r="U30" s="772"/>
      <c r="V30" s="772"/>
      <c r="W30" s="772"/>
      <c r="X30" s="772"/>
      <c r="Y30" s="772"/>
      <c r="Z30" s="771"/>
      <c r="AA30" s="772"/>
      <c r="AB30" s="772"/>
      <c r="AC30" s="772"/>
      <c r="AD30" s="772"/>
      <c r="AE30" s="772"/>
      <c r="AF30" s="772"/>
      <c r="AG30" s="772"/>
      <c r="AH30" s="772"/>
      <c r="AI30" s="772"/>
      <c r="AJ30" s="774"/>
      <c r="AK30" s="772"/>
      <c r="AL30" s="772"/>
      <c r="AM30" s="772"/>
      <c r="AN30" s="772"/>
      <c r="AO30" s="772"/>
      <c r="AP30" s="772"/>
      <c r="AQ30" s="772"/>
      <c r="AR30" s="773"/>
      <c r="AS30" s="775">
        <f t="shared" si="16"/>
        <v>0</v>
      </c>
      <c r="AT30" s="726"/>
      <c r="AU30" s="776">
        <f t="shared" si="17"/>
        <v>0</v>
      </c>
      <c r="AV30" s="777">
        <f t="shared" si="17"/>
        <v>0</v>
      </c>
      <c r="AW30" s="777"/>
      <c r="AX30" s="777">
        <f t="shared" si="17"/>
        <v>0</v>
      </c>
      <c r="AY30" s="778">
        <f t="shared" si="18"/>
        <v>0</v>
      </c>
      <c r="AZ30" s="729"/>
      <c r="BA30" s="779">
        <f t="shared" si="19"/>
        <v>0</v>
      </c>
      <c r="BB30" s="780">
        <f t="shared" si="20"/>
        <v>0</v>
      </c>
      <c r="BC30" s="781">
        <f t="shared" si="21"/>
        <v>0</v>
      </c>
      <c r="BD30" s="781">
        <f t="shared" si="22"/>
        <v>0</v>
      </c>
      <c r="BE30" s="780">
        <f t="shared" si="23"/>
        <v>0</v>
      </c>
      <c r="BF30" s="782">
        <f t="shared" si="24"/>
        <v>0</v>
      </c>
    </row>
    <row r="31" spans="1:58" x14ac:dyDescent="0.25">
      <c r="A31" s="174"/>
      <c r="B31" s="177"/>
      <c r="C31" s="247"/>
      <c r="D31" s="178"/>
      <c r="E31" s="783"/>
      <c r="F31" s="784"/>
      <c r="G31" s="784"/>
      <c r="H31" s="784"/>
      <c r="I31" s="784"/>
      <c r="J31" s="784"/>
      <c r="K31" s="784"/>
      <c r="L31" s="785"/>
      <c r="M31" s="785"/>
      <c r="N31" s="786"/>
      <c r="O31" s="783"/>
      <c r="P31" s="784"/>
      <c r="Q31" s="784"/>
      <c r="R31" s="784"/>
      <c r="S31" s="784"/>
      <c r="T31" s="784"/>
      <c r="U31" s="784"/>
      <c r="V31" s="784"/>
      <c r="W31" s="784"/>
      <c r="X31" s="784"/>
      <c r="Y31" s="784"/>
      <c r="Z31" s="783"/>
      <c r="AA31" s="784"/>
      <c r="AB31" s="784"/>
      <c r="AC31" s="784"/>
      <c r="AD31" s="784"/>
      <c r="AE31" s="784"/>
      <c r="AF31" s="784"/>
      <c r="AG31" s="784"/>
      <c r="AH31" s="784"/>
      <c r="AI31" s="784"/>
      <c r="AJ31" s="786"/>
      <c r="AK31" s="784"/>
      <c r="AL31" s="784"/>
      <c r="AM31" s="784"/>
      <c r="AN31" s="784"/>
      <c r="AO31" s="784"/>
      <c r="AP31" s="784"/>
      <c r="AQ31" s="784"/>
      <c r="AR31" s="785"/>
      <c r="AS31" s="787"/>
      <c r="AT31" s="788"/>
      <c r="AU31" s="768"/>
      <c r="AV31" s="789"/>
      <c r="AW31" s="789"/>
      <c r="AX31" s="789"/>
      <c r="AY31" s="770"/>
      <c r="AZ31" s="729"/>
      <c r="BA31" s="730"/>
      <c r="BB31" s="731"/>
      <c r="BC31" s="604"/>
      <c r="BD31" s="604"/>
      <c r="BE31" s="785"/>
      <c r="BF31" s="615"/>
    </row>
    <row r="32" spans="1:58" x14ac:dyDescent="0.25">
      <c r="A32" s="249"/>
      <c r="B32" s="250"/>
      <c r="C32" s="250">
        <v>1299</v>
      </c>
      <c r="D32" s="251" t="s">
        <v>106</v>
      </c>
      <c r="E32" s="790">
        <f>SUM(E22:E30)</f>
        <v>0</v>
      </c>
      <c r="F32" s="790">
        <f t="shared" ref="F32:H32" si="26">SUM(F22:F30)</f>
        <v>0</v>
      </c>
      <c r="G32" s="790">
        <f t="shared" si="26"/>
        <v>0</v>
      </c>
      <c r="H32" s="790">
        <f t="shared" si="26"/>
        <v>0</v>
      </c>
      <c r="I32" s="791">
        <f t="shared" ref="I32:AS32" si="27">SUM(I22:I30)</f>
        <v>0</v>
      </c>
      <c r="J32" s="791">
        <f t="shared" si="27"/>
        <v>0</v>
      </c>
      <c r="K32" s="791">
        <f t="shared" si="27"/>
        <v>0</v>
      </c>
      <c r="L32" s="791">
        <f t="shared" si="27"/>
        <v>0</v>
      </c>
      <c r="M32" s="791">
        <f t="shared" si="27"/>
        <v>0</v>
      </c>
      <c r="N32" s="792">
        <f t="shared" si="27"/>
        <v>0</v>
      </c>
      <c r="O32" s="790">
        <f t="shared" si="27"/>
        <v>0</v>
      </c>
      <c r="P32" s="790">
        <f t="shared" si="27"/>
        <v>0</v>
      </c>
      <c r="Q32" s="790">
        <f t="shared" si="27"/>
        <v>0</v>
      </c>
      <c r="R32" s="790">
        <f t="shared" si="27"/>
        <v>0</v>
      </c>
      <c r="S32" s="790">
        <f t="shared" si="27"/>
        <v>0</v>
      </c>
      <c r="T32" s="791">
        <f t="shared" si="27"/>
        <v>0</v>
      </c>
      <c r="U32" s="791">
        <f t="shared" si="27"/>
        <v>0</v>
      </c>
      <c r="V32" s="791">
        <f t="shared" si="27"/>
        <v>0</v>
      </c>
      <c r="W32" s="791">
        <f t="shared" si="27"/>
        <v>0</v>
      </c>
      <c r="X32" s="791">
        <f t="shared" si="27"/>
        <v>0</v>
      </c>
      <c r="Y32" s="791">
        <f t="shared" si="27"/>
        <v>0</v>
      </c>
      <c r="Z32" s="790">
        <f t="shared" ref="Z32:AP32" si="28">SUM(Z22:Z30)</f>
        <v>0</v>
      </c>
      <c r="AA32" s="791">
        <f t="shared" si="28"/>
        <v>0</v>
      </c>
      <c r="AB32" s="791">
        <f t="shared" si="28"/>
        <v>0</v>
      </c>
      <c r="AC32" s="791">
        <f t="shared" si="28"/>
        <v>0</v>
      </c>
      <c r="AD32" s="791">
        <f t="shared" si="28"/>
        <v>0</v>
      </c>
      <c r="AE32" s="791">
        <f t="shared" si="28"/>
        <v>0</v>
      </c>
      <c r="AF32" s="791">
        <f t="shared" si="28"/>
        <v>0</v>
      </c>
      <c r="AG32" s="791">
        <f t="shared" si="28"/>
        <v>0</v>
      </c>
      <c r="AH32" s="791">
        <f t="shared" si="28"/>
        <v>0</v>
      </c>
      <c r="AI32" s="791">
        <f t="shared" si="28"/>
        <v>0</v>
      </c>
      <c r="AJ32" s="792">
        <f t="shared" si="28"/>
        <v>0</v>
      </c>
      <c r="AK32" s="793">
        <f t="shared" si="28"/>
        <v>0</v>
      </c>
      <c r="AL32" s="793">
        <f t="shared" si="28"/>
        <v>0</v>
      </c>
      <c r="AM32" s="793">
        <f t="shared" si="28"/>
        <v>0</v>
      </c>
      <c r="AN32" s="793">
        <f t="shared" si="28"/>
        <v>0</v>
      </c>
      <c r="AO32" s="793">
        <f t="shared" si="28"/>
        <v>0</v>
      </c>
      <c r="AP32" s="793">
        <f t="shared" si="28"/>
        <v>0</v>
      </c>
      <c r="AQ32" s="791">
        <f t="shared" si="27"/>
        <v>0</v>
      </c>
      <c r="AR32" s="791">
        <f t="shared" si="27"/>
        <v>0</v>
      </c>
      <c r="AS32" s="794">
        <f t="shared" si="27"/>
        <v>0</v>
      </c>
      <c r="AT32" s="749"/>
      <c r="AU32" s="750">
        <f>SUM(AU22:AU30)</f>
        <v>0</v>
      </c>
      <c r="AV32" s="751">
        <f t="shared" ref="AV32:AX32" si="29">SUM(AV22:AV30)</f>
        <v>0</v>
      </c>
      <c r="AW32" s="751">
        <f t="shared" si="29"/>
        <v>0</v>
      </c>
      <c r="AX32" s="751">
        <f t="shared" si="29"/>
        <v>0</v>
      </c>
      <c r="AY32" s="752">
        <f>SUM(AY22:AY30)</f>
        <v>0</v>
      </c>
      <c r="AZ32" s="729"/>
      <c r="BA32" s="730">
        <f>SUM(E32:N32)</f>
        <v>0</v>
      </c>
      <c r="BB32" s="731">
        <f>SUM(O32:Y32)</f>
        <v>0</v>
      </c>
      <c r="BC32" s="604">
        <f>SUM(Z32:AJ32)</f>
        <v>0</v>
      </c>
      <c r="BD32" s="604">
        <f>SUM(AK32:AQ32)</f>
        <v>0</v>
      </c>
      <c r="BE32" s="791">
        <f t="shared" ref="BE32" si="30">SUM(BE22:BE30)</f>
        <v>0</v>
      </c>
      <c r="BF32" s="615">
        <f>SUM(BA32:BD32)</f>
        <v>0</v>
      </c>
    </row>
    <row r="33" spans="1:58" x14ac:dyDescent="0.25">
      <c r="A33" s="183"/>
      <c r="B33" s="184"/>
      <c r="C33" s="184"/>
      <c r="D33" s="185"/>
      <c r="E33" s="795"/>
      <c r="F33" s="796"/>
      <c r="G33" s="796"/>
      <c r="H33" s="796"/>
      <c r="I33" s="796"/>
      <c r="J33" s="796"/>
      <c r="K33" s="796"/>
      <c r="L33" s="796"/>
      <c r="M33" s="796"/>
      <c r="N33" s="797"/>
      <c r="O33" s="795"/>
      <c r="P33" s="796"/>
      <c r="Q33" s="796"/>
      <c r="R33" s="796"/>
      <c r="S33" s="796"/>
      <c r="T33" s="796"/>
      <c r="U33" s="796"/>
      <c r="V33" s="796"/>
      <c r="W33" s="796"/>
      <c r="X33" s="798"/>
      <c r="Y33" s="796"/>
      <c r="Z33" s="795"/>
      <c r="AA33" s="796"/>
      <c r="AB33" s="796"/>
      <c r="AC33" s="796"/>
      <c r="AD33" s="796"/>
      <c r="AE33" s="796"/>
      <c r="AF33" s="796"/>
      <c r="AG33" s="796"/>
      <c r="AH33" s="796"/>
      <c r="AI33" s="796"/>
      <c r="AJ33" s="797"/>
      <c r="AK33" s="796"/>
      <c r="AL33" s="796"/>
      <c r="AM33" s="796"/>
      <c r="AN33" s="796"/>
      <c r="AO33" s="796"/>
      <c r="AP33" s="796"/>
      <c r="AQ33" s="796"/>
      <c r="AR33" s="796"/>
      <c r="AS33" s="799"/>
      <c r="AT33" s="800"/>
      <c r="AU33" s="759"/>
      <c r="AV33" s="760"/>
      <c r="AW33" s="760"/>
      <c r="AX33" s="760"/>
      <c r="AY33" s="761"/>
      <c r="AZ33" s="729"/>
      <c r="BA33" s="730"/>
      <c r="BB33" s="731"/>
      <c r="BC33" s="604"/>
      <c r="BD33" s="604"/>
      <c r="BE33" s="796"/>
      <c r="BF33" s="615"/>
    </row>
    <row r="34" spans="1:58" x14ac:dyDescent="0.25">
      <c r="A34" s="174"/>
      <c r="B34" s="258">
        <v>1300</v>
      </c>
      <c r="C34" s="258" t="s">
        <v>116</v>
      </c>
      <c r="D34" s="259"/>
      <c r="E34" s="801"/>
      <c r="F34" s="802"/>
      <c r="G34" s="802"/>
      <c r="H34" s="802"/>
      <c r="I34" s="803"/>
      <c r="J34" s="803"/>
      <c r="K34" s="803"/>
      <c r="L34" s="804"/>
      <c r="M34" s="804"/>
      <c r="N34" s="805"/>
      <c r="O34" s="801"/>
      <c r="P34" s="802"/>
      <c r="Q34" s="802"/>
      <c r="R34" s="802"/>
      <c r="S34" s="802"/>
      <c r="T34" s="803"/>
      <c r="U34" s="803"/>
      <c r="V34" s="803"/>
      <c r="W34" s="803"/>
      <c r="X34" s="803"/>
      <c r="Y34" s="803"/>
      <c r="Z34" s="801"/>
      <c r="AA34" s="803"/>
      <c r="AB34" s="803"/>
      <c r="AC34" s="803"/>
      <c r="AD34" s="803"/>
      <c r="AE34" s="803"/>
      <c r="AF34" s="803"/>
      <c r="AG34" s="803"/>
      <c r="AH34" s="803"/>
      <c r="AI34" s="803"/>
      <c r="AJ34" s="805"/>
      <c r="AK34" s="802"/>
      <c r="AL34" s="802"/>
      <c r="AM34" s="802"/>
      <c r="AN34" s="802"/>
      <c r="AO34" s="802"/>
      <c r="AP34" s="802"/>
      <c r="AQ34" s="803"/>
      <c r="AR34" s="804"/>
      <c r="AS34" s="806"/>
      <c r="AT34" s="807"/>
      <c r="AU34" s="768"/>
      <c r="AV34" s="789"/>
      <c r="AW34" s="789"/>
      <c r="AX34" s="789"/>
      <c r="AY34" s="770"/>
      <c r="AZ34" s="729"/>
      <c r="BA34" s="730"/>
      <c r="BB34" s="731"/>
      <c r="BC34" s="604"/>
      <c r="BD34" s="604"/>
      <c r="BE34" s="804"/>
      <c r="BF34" s="615"/>
    </row>
    <row r="35" spans="1:58" x14ac:dyDescent="0.25">
      <c r="A35" s="174"/>
      <c r="B35" s="258"/>
      <c r="C35" s="212">
        <v>1301</v>
      </c>
      <c r="D35" s="242" t="s">
        <v>117</v>
      </c>
      <c r="E35" s="808">
        <f>0.082*SUM(E12:E17, E43, E65, E85, E110, E149, 'GEF funding'!E151)</f>
        <v>2061.944774160821</v>
      </c>
      <c r="F35" s="808">
        <f>0.082*SUM(F12:F17, F43, F65, F85, F110, F149, 'GEF funding'!F151)</f>
        <v>5977.8195121608842</v>
      </c>
      <c r="G35" s="808">
        <f>0.082*SUM(G12:G17, G43, G65, G85, G110, G149, 'GEF funding'!G151)</f>
        <v>4184.9651767277301</v>
      </c>
      <c r="H35" s="808">
        <f>0.082*SUM(H12:H17, H43, H65, H85, H110, H149, 'GEF funding'!H151)</f>
        <v>5413.2712700213033</v>
      </c>
      <c r="I35" s="808">
        <f>0.082*SUM(I12:I17, I43, I65, I85, I110, I149, 'GEF funding'!I151)</f>
        <v>4239.7044057878729</v>
      </c>
      <c r="J35" s="808">
        <f>0.082*SUM(J12:J17, J43, J65, J85, J110, J149, 'GEF funding'!J151)</f>
        <v>7513.0618139962398</v>
      </c>
      <c r="K35" s="808">
        <f>0.082*SUM(K12:K17, K43, K65, K85, K110, K149, 'GEF funding'!K151)</f>
        <v>8648.3318281956199</v>
      </c>
      <c r="L35" s="808">
        <f>0.082*SUM(L12:L17, L43, L65, L85, L110, L149, 'GEF funding'!L151)</f>
        <v>3819.2203203064464</v>
      </c>
      <c r="M35" s="808">
        <f>0.082*SUM(M12:M17, M43, M65, M85, M110, M149, 'GEF funding'!M151)</f>
        <v>2017.4195611805351</v>
      </c>
      <c r="N35" s="808">
        <f>0.082*SUM(N12:N17, N43, N65, N85, N110, N149, 'GEF funding'!N151)</f>
        <v>41261.915491614898</v>
      </c>
      <c r="O35" s="808">
        <f>0.082*SUM(O12:O17, O43, O65, O85, O110, O149, 'GEF funding'!O151)</f>
        <v>9802.437605348021</v>
      </c>
      <c r="P35" s="808">
        <f>0.082*SUM(P12:P17, P43, P65, P85, P110, P149, 'GEF funding'!P151)</f>
        <v>29615.89714614725</v>
      </c>
      <c r="Q35" s="808">
        <f>0.082*SUM(Q12:Q17, Q43, Q65, Q85, Q110, Q149, 'GEF funding'!Q151)</f>
        <v>11780.007258473046</v>
      </c>
      <c r="R35" s="808">
        <f>0.082*SUM(R12:R17, R43, R65, R85, R110, R149, 'GEF funding'!R151)</f>
        <v>18689.046112040309</v>
      </c>
      <c r="S35" s="808">
        <f>0.082*SUM(S12:S17, S43, S65, S85, S110, S149, 'GEF funding'!S151)</f>
        <v>40326.563090108051</v>
      </c>
      <c r="T35" s="808">
        <f>0.082*SUM(T12:T17, T43, T65, T85, T110, T149, 'GEF funding'!T151)</f>
        <v>8859.9549501338242</v>
      </c>
      <c r="U35" s="808">
        <f>0.082*SUM(U12:U17, U43, U65, U85, U110, U149, 'GEF funding'!U151)</f>
        <v>23833.122015284869</v>
      </c>
      <c r="V35" s="808">
        <f>0.082*SUM(V12:V17, V43, V65, V85, V110, V149, 'GEF funding'!V151)</f>
        <v>19216.522095561842</v>
      </c>
      <c r="W35" s="808">
        <f>0.082*SUM(W12:W17, W43, W65, W85, W110, W149, 'GEF funding'!W151)</f>
        <v>21980.916356698581</v>
      </c>
      <c r="X35" s="808">
        <f>0.082*SUM(X12:X17, X43, X65, X85, X110, X149, 'GEF funding'!X151)</f>
        <v>5799.3485908866332</v>
      </c>
      <c r="Y35" s="808">
        <f>0.082*SUM(Y12:Y17, Y43, Y65, Y85, Y110, Y149, 'GEF funding'!Y151)</f>
        <v>42995.666409759164</v>
      </c>
      <c r="Z35" s="808">
        <f>0.082*SUM(Z12:Z17, Z43, Z65, Z85, Z110, Z149, 'GEF funding'!Z151)</f>
        <v>9600.4734415938583</v>
      </c>
      <c r="AA35" s="808">
        <f>0.082*SUM(AA12:AA17, AA43, AA65, AA85, AA110, AA149, 'GEF funding'!AA151)</f>
        <v>19439.195162279193</v>
      </c>
      <c r="AB35" s="808">
        <f>0.082*SUM(AB12:AB17, AB43, AB65, AB85, AB110, AB149, 'GEF funding'!AB151)</f>
        <v>14025.498218910703</v>
      </c>
      <c r="AC35" s="808">
        <f>0.082*SUM(AC12:AC17, AC43, AC65, AC85, AC110, AC149, 'GEF funding'!AC151)</f>
        <v>3953.6904169673148</v>
      </c>
      <c r="AD35" s="808">
        <f>0.082*SUM(AD12:AD17, AD43, AD65, AD85, AD110, AD149, 'GEF funding'!AD151)</f>
        <v>11224.537222606252</v>
      </c>
      <c r="AE35" s="808">
        <f>0.082*SUM(AE12:AE17, AE43, AE65, AE85, AE110, AE149, 'GEF funding'!AE151)</f>
        <v>25825.416614774593</v>
      </c>
      <c r="AF35" s="808">
        <f>0.082*SUM(AF12:AF17, AF43, AF65, AF85, AF110, AF149, 'GEF funding'!AF151)</f>
        <v>22124.461838657553</v>
      </c>
      <c r="AG35" s="808">
        <f>0.082*SUM(AG12:AG17, AG43, AG65, AG85, AG110, AG149, 'GEF funding'!AG151)</f>
        <v>8252.2444690856919</v>
      </c>
      <c r="AH35" s="808">
        <f>0.082*SUM(AH12:AH17, AH43, AH65, AH85, AH110, AH149, 'GEF funding'!AH151)</f>
        <v>5036.1686171485717</v>
      </c>
      <c r="AI35" s="808">
        <f>0.082*SUM(AI12:AI17, AI43, AI65, AI85, AI110, AI149, 'GEF funding'!AI151)</f>
        <v>1917.3474569858724</v>
      </c>
      <c r="AJ35" s="808">
        <f>0.082*SUM(AJ12:AJ17, AJ43, AJ65, AJ85, AJ110, AJ149, 'GEF funding'!AJ151)</f>
        <v>6820.4318889060987</v>
      </c>
      <c r="AK35" s="808">
        <f>0.082*SUM(AK12:AK17, AK43, AK65, AK85, AK110, AK149, 'GEF funding'!AK151)</f>
        <v>3996.6465386417799</v>
      </c>
      <c r="AL35" s="808">
        <f>0.082*SUM(AL12:AL17, AL43, AL65, AL85, AL110, AL149, 'GEF funding'!AL151)</f>
        <v>8810.5264359932462</v>
      </c>
      <c r="AM35" s="808">
        <f>0.082*SUM(AM12:AM17, AM43, AM65, AM85, AM110, AM149, 'GEF funding'!AM151)</f>
        <v>8076.1408116432622</v>
      </c>
      <c r="AN35" s="808">
        <f>0.082*SUM(AN12:AN17, AN43, AN65, AN85, AN110, AN149, 'GEF funding'!AN151)</f>
        <v>18108.657613571504</v>
      </c>
      <c r="AO35" s="808">
        <f>0.082*SUM(AO12:AO17, AO43, AO65, AO85, AO110, AO149, 'GEF funding'!AO151)</f>
        <v>7257.7035755518045</v>
      </c>
      <c r="AP35" s="808">
        <f>0.082*SUM(AP12:AP17, AP43, AP65, AP85, AP110, AP149, 'GEF funding'!AP151)</f>
        <v>27708.715128219235</v>
      </c>
      <c r="AQ35" s="808">
        <f>0.082*SUM(AQ12:AQ17, AQ43, AQ65, AQ85, AQ110, AQ149, 'GEF funding'!AQ151)</f>
        <v>3952.482502886262</v>
      </c>
      <c r="AR35" s="809">
        <f>24998.28-5500</f>
        <v>19498.28</v>
      </c>
      <c r="AS35" s="725">
        <f>SUM(E35:AR35)</f>
        <v>543665.75373901683</v>
      </c>
      <c r="AT35" s="726"/>
      <c r="AU35" s="727">
        <f>$AS35/4</f>
        <v>135916.43843475421</v>
      </c>
      <c r="AV35" s="727">
        <f t="shared" ref="AV35:AX35" si="31">$AS35/4</f>
        <v>135916.43843475421</v>
      </c>
      <c r="AW35" s="727">
        <f t="shared" si="31"/>
        <v>135916.43843475421</v>
      </c>
      <c r="AX35" s="727">
        <f t="shared" si="31"/>
        <v>135916.43843475421</v>
      </c>
      <c r="AY35" s="728">
        <f>SUM(AU35:AX35)</f>
        <v>543665.75373901683</v>
      </c>
      <c r="AZ35" s="729"/>
      <c r="BA35" s="730">
        <f>SUM(E35:N35)</f>
        <v>85137.654154152347</v>
      </c>
      <c r="BB35" s="731">
        <f>SUM(O35:Y35)</f>
        <v>232899.48163044156</v>
      </c>
      <c r="BC35" s="604">
        <f>SUM(Z35:AJ35)</f>
        <v>128219.46534791571</v>
      </c>
      <c r="BD35" s="604">
        <f>SUM(AK35:AQ35)</f>
        <v>77910.872606507095</v>
      </c>
      <c r="BE35" s="810">
        <v>19498</v>
      </c>
      <c r="BF35" s="615">
        <f>SUM(BA35:BE35)</f>
        <v>543665.47373901668</v>
      </c>
    </row>
    <row r="36" spans="1:58" x14ac:dyDescent="0.25">
      <c r="A36" s="174"/>
      <c r="B36" s="258"/>
      <c r="C36" s="258"/>
      <c r="D36" s="259"/>
      <c r="E36" s="801"/>
      <c r="F36" s="802"/>
      <c r="G36" s="802"/>
      <c r="H36" s="802"/>
      <c r="I36" s="803"/>
      <c r="J36" s="803"/>
      <c r="K36" s="803"/>
      <c r="L36" s="804"/>
      <c r="M36" s="804"/>
      <c r="N36" s="805"/>
      <c r="O36" s="801"/>
      <c r="P36" s="802"/>
      <c r="Q36" s="802"/>
      <c r="R36" s="802"/>
      <c r="S36" s="802"/>
      <c r="T36" s="803"/>
      <c r="U36" s="803"/>
      <c r="V36" s="803"/>
      <c r="W36" s="803"/>
      <c r="X36" s="803"/>
      <c r="Y36" s="803"/>
      <c r="Z36" s="801"/>
      <c r="AA36" s="803"/>
      <c r="AB36" s="803"/>
      <c r="AC36" s="803"/>
      <c r="AD36" s="803"/>
      <c r="AE36" s="803"/>
      <c r="AF36" s="803"/>
      <c r="AG36" s="803"/>
      <c r="AH36" s="803"/>
      <c r="AI36" s="803"/>
      <c r="AJ36" s="805"/>
      <c r="AK36" s="802"/>
      <c r="AL36" s="802"/>
      <c r="AM36" s="802"/>
      <c r="AN36" s="802"/>
      <c r="AO36" s="802"/>
      <c r="AP36" s="802"/>
      <c r="AQ36" s="803"/>
      <c r="AR36" s="804"/>
      <c r="AS36" s="806"/>
      <c r="AT36" s="807"/>
      <c r="AU36" s="768"/>
      <c r="AV36" s="789"/>
      <c r="AW36" s="789"/>
      <c r="AX36" s="789"/>
      <c r="AY36" s="770"/>
      <c r="AZ36" s="729"/>
      <c r="BA36" s="730"/>
      <c r="BB36" s="731"/>
      <c r="BC36" s="604"/>
      <c r="BD36" s="604"/>
      <c r="BE36" s="804"/>
      <c r="BF36" s="615"/>
    </row>
    <row r="37" spans="1:58" x14ac:dyDescent="0.25">
      <c r="A37" s="249"/>
      <c r="B37" s="258"/>
      <c r="C37" s="258">
        <v>1399</v>
      </c>
      <c r="D37" s="269" t="s">
        <v>106</v>
      </c>
      <c r="E37" s="744">
        <f>E35</f>
        <v>2061.944774160821</v>
      </c>
      <c r="F37" s="744">
        <f t="shared" ref="F37:H37" si="32">F35</f>
        <v>5977.8195121608842</v>
      </c>
      <c r="G37" s="744">
        <f t="shared" si="32"/>
        <v>4184.9651767277301</v>
      </c>
      <c r="H37" s="744">
        <f t="shared" si="32"/>
        <v>5413.2712700213033</v>
      </c>
      <c r="I37" s="745">
        <f t="shared" ref="I37:AS37" si="33">I35</f>
        <v>4239.7044057878729</v>
      </c>
      <c r="J37" s="745">
        <f t="shared" si="33"/>
        <v>7513.0618139962398</v>
      </c>
      <c r="K37" s="745">
        <f t="shared" si="33"/>
        <v>8648.3318281956199</v>
      </c>
      <c r="L37" s="745">
        <f t="shared" si="33"/>
        <v>3819.2203203064464</v>
      </c>
      <c r="M37" s="745">
        <f t="shared" si="33"/>
        <v>2017.4195611805351</v>
      </c>
      <c r="N37" s="746">
        <f t="shared" si="33"/>
        <v>41261.915491614898</v>
      </c>
      <c r="O37" s="744">
        <f t="shared" si="33"/>
        <v>9802.437605348021</v>
      </c>
      <c r="P37" s="744">
        <f t="shared" si="33"/>
        <v>29615.89714614725</v>
      </c>
      <c r="Q37" s="744">
        <f t="shared" si="33"/>
        <v>11780.007258473046</v>
      </c>
      <c r="R37" s="744">
        <f t="shared" si="33"/>
        <v>18689.046112040309</v>
      </c>
      <c r="S37" s="744">
        <f t="shared" si="33"/>
        <v>40326.563090108051</v>
      </c>
      <c r="T37" s="745">
        <f t="shared" si="33"/>
        <v>8859.9549501338242</v>
      </c>
      <c r="U37" s="745">
        <f t="shared" si="33"/>
        <v>23833.122015284869</v>
      </c>
      <c r="V37" s="745">
        <f t="shared" si="33"/>
        <v>19216.522095561842</v>
      </c>
      <c r="W37" s="745">
        <f t="shared" si="33"/>
        <v>21980.916356698581</v>
      </c>
      <c r="X37" s="745">
        <f t="shared" si="33"/>
        <v>5799.3485908866332</v>
      </c>
      <c r="Y37" s="745">
        <f t="shared" si="33"/>
        <v>42995.666409759164</v>
      </c>
      <c r="Z37" s="744">
        <f t="shared" ref="Z37:AP37" si="34">Z35</f>
        <v>9600.4734415938583</v>
      </c>
      <c r="AA37" s="745">
        <f t="shared" si="34"/>
        <v>19439.195162279193</v>
      </c>
      <c r="AB37" s="745">
        <f t="shared" si="34"/>
        <v>14025.498218910703</v>
      </c>
      <c r="AC37" s="745">
        <f t="shared" si="34"/>
        <v>3953.6904169673148</v>
      </c>
      <c r="AD37" s="745">
        <f t="shared" si="34"/>
        <v>11224.537222606252</v>
      </c>
      <c r="AE37" s="745">
        <f t="shared" si="34"/>
        <v>25825.416614774593</v>
      </c>
      <c r="AF37" s="745">
        <f t="shared" si="34"/>
        <v>22124.461838657553</v>
      </c>
      <c r="AG37" s="745">
        <f t="shared" si="34"/>
        <v>8252.2444690856919</v>
      </c>
      <c r="AH37" s="745">
        <f t="shared" si="34"/>
        <v>5036.1686171485717</v>
      </c>
      <c r="AI37" s="745">
        <f t="shared" si="34"/>
        <v>1917.3474569858724</v>
      </c>
      <c r="AJ37" s="746">
        <f t="shared" si="34"/>
        <v>6820.4318889060987</v>
      </c>
      <c r="AK37" s="747">
        <f t="shared" si="34"/>
        <v>3996.6465386417799</v>
      </c>
      <c r="AL37" s="747">
        <f t="shared" si="34"/>
        <v>8810.5264359932462</v>
      </c>
      <c r="AM37" s="747">
        <f t="shared" si="34"/>
        <v>8076.1408116432622</v>
      </c>
      <c r="AN37" s="747">
        <f t="shared" si="34"/>
        <v>18108.657613571504</v>
      </c>
      <c r="AO37" s="747">
        <f t="shared" si="34"/>
        <v>7257.7035755518045</v>
      </c>
      <c r="AP37" s="747">
        <f t="shared" si="34"/>
        <v>27708.715128219235</v>
      </c>
      <c r="AQ37" s="745">
        <f t="shared" si="33"/>
        <v>3952.482502886262</v>
      </c>
      <c r="AR37" s="745">
        <f t="shared" ref="AR37" si="35">AR35</f>
        <v>19498.28</v>
      </c>
      <c r="AS37" s="748">
        <f t="shared" si="33"/>
        <v>543665.75373901683</v>
      </c>
      <c r="AT37" s="749"/>
      <c r="AU37" s="750">
        <f>AU35</f>
        <v>135916.43843475421</v>
      </c>
      <c r="AV37" s="751">
        <f t="shared" ref="AV37:AX37" si="36">AV35</f>
        <v>135916.43843475421</v>
      </c>
      <c r="AW37" s="751">
        <f t="shared" si="36"/>
        <v>135916.43843475421</v>
      </c>
      <c r="AX37" s="751">
        <f t="shared" si="36"/>
        <v>135916.43843475421</v>
      </c>
      <c r="AY37" s="752">
        <f t="shared" ref="AY37" si="37">AY35</f>
        <v>543665.75373901683</v>
      </c>
      <c r="AZ37" s="729"/>
      <c r="BA37" s="730">
        <f>SUM(E37:N37)</f>
        <v>85137.654154152347</v>
      </c>
      <c r="BB37" s="731">
        <f>SUM(O37:Y37)</f>
        <v>232899.48163044156</v>
      </c>
      <c r="BC37" s="604">
        <f>SUM(Z37:AJ37)</f>
        <v>128219.46534791571</v>
      </c>
      <c r="BD37" s="604">
        <f>SUM(AK37:AQ37)</f>
        <v>77910.872606507095</v>
      </c>
      <c r="BE37" s="745">
        <v>19499</v>
      </c>
      <c r="BF37" s="615">
        <f>SUM(BA37:BD37)</f>
        <v>524167.47373901668</v>
      </c>
    </row>
    <row r="38" spans="1:58" x14ac:dyDescent="0.25">
      <c r="A38" s="183"/>
      <c r="B38" s="184"/>
      <c r="C38" s="184"/>
      <c r="D38" s="185"/>
      <c r="E38" s="795"/>
      <c r="F38" s="796"/>
      <c r="G38" s="796"/>
      <c r="H38" s="796"/>
      <c r="I38" s="796"/>
      <c r="J38" s="796"/>
      <c r="K38" s="796"/>
      <c r="L38" s="796"/>
      <c r="M38" s="796"/>
      <c r="N38" s="797"/>
      <c r="O38" s="795"/>
      <c r="P38" s="796"/>
      <c r="Q38" s="796"/>
      <c r="R38" s="796"/>
      <c r="S38" s="796"/>
      <c r="T38" s="796"/>
      <c r="U38" s="796"/>
      <c r="V38" s="796"/>
      <c r="W38" s="796"/>
      <c r="X38" s="798"/>
      <c r="Y38" s="796"/>
      <c r="Z38" s="795"/>
      <c r="AA38" s="796"/>
      <c r="AB38" s="796"/>
      <c r="AC38" s="796"/>
      <c r="AD38" s="796"/>
      <c r="AE38" s="796"/>
      <c r="AF38" s="796"/>
      <c r="AG38" s="796"/>
      <c r="AH38" s="796"/>
      <c r="AI38" s="796"/>
      <c r="AJ38" s="797"/>
      <c r="AK38" s="796"/>
      <c r="AL38" s="796"/>
      <c r="AM38" s="796"/>
      <c r="AN38" s="796"/>
      <c r="AO38" s="796"/>
      <c r="AP38" s="796"/>
      <c r="AQ38" s="796"/>
      <c r="AR38" s="796"/>
      <c r="AS38" s="799"/>
      <c r="AT38" s="800"/>
      <c r="AU38" s="759"/>
      <c r="AV38" s="760"/>
      <c r="AW38" s="760"/>
      <c r="AX38" s="760"/>
      <c r="AY38" s="761"/>
      <c r="AZ38" s="729"/>
      <c r="BA38" s="730"/>
      <c r="BB38" s="731"/>
      <c r="BC38" s="604"/>
      <c r="BD38" s="604"/>
      <c r="BE38" s="796"/>
      <c r="BF38" s="615"/>
    </row>
    <row r="39" spans="1:58" x14ac:dyDescent="0.25">
      <c r="A39" s="174"/>
      <c r="B39" s="258">
        <v>1600</v>
      </c>
      <c r="C39" s="258" t="s">
        <v>118</v>
      </c>
      <c r="D39" s="190"/>
      <c r="E39" s="811"/>
      <c r="F39" s="798"/>
      <c r="G39" s="798"/>
      <c r="H39" s="798"/>
      <c r="I39" s="812"/>
      <c r="J39" s="812"/>
      <c r="K39" s="812"/>
      <c r="L39" s="813"/>
      <c r="M39" s="813"/>
      <c r="N39" s="814"/>
      <c r="O39" s="811"/>
      <c r="P39" s="798"/>
      <c r="Q39" s="798"/>
      <c r="R39" s="798"/>
      <c r="S39" s="798"/>
      <c r="T39" s="812"/>
      <c r="U39" s="812"/>
      <c r="V39" s="812"/>
      <c r="W39" s="812"/>
      <c r="X39" s="812"/>
      <c r="Y39" s="812"/>
      <c r="Z39" s="811"/>
      <c r="AA39" s="812"/>
      <c r="AB39" s="812"/>
      <c r="AC39" s="812"/>
      <c r="AD39" s="812"/>
      <c r="AE39" s="812"/>
      <c r="AF39" s="812"/>
      <c r="AG39" s="812"/>
      <c r="AH39" s="812"/>
      <c r="AI39" s="812"/>
      <c r="AJ39" s="814"/>
      <c r="AK39" s="798"/>
      <c r="AL39" s="798"/>
      <c r="AM39" s="798"/>
      <c r="AN39" s="798"/>
      <c r="AO39" s="798"/>
      <c r="AP39" s="798"/>
      <c r="AQ39" s="812"/>
      <c r="AR39" s="812"/>
      <c r="AS39" s="815"/>
      <c r="AT39" s="800"/>
      <c r="AU39" s="768"/>
      <c r="AV39" s="789"/>
      <c r="AW39" s="789"/>
      <c r="AX39" s="789"/>
      <c r="AY39" s="770"/>
      <c r="AZ39" s="729"/>
      <c r="BA39" s="730"/>
      <c r="BB39" s="731"/>
      <c r="BC39" s="604"/>
      <c r="BD39" s="604"/>
      <c r="BE39" s="812"/>
      <c r="BF39" s="615"/>
    </row>
    <row r="40" spans="1:58" x14ac:dyDescent="0.25">
      <c r="A40" s="174"/>
      <c r="B40" s="258"/>
      <c r="C40" s="176">
        <v>1601</v>
      </c>
      <c r="D40" s="237" t="s">
        <v>119</v>
      </c>
      <c r="E40" s="816">
        <v>0</v>
      </c>
      <c r="F40" s="817">
        <v>5980.8930837582648</v>
      </c>
      <c r="G40" s="817">
        <v>5257.9279857215524</v>
      </c>
      <c r="H40" s="817">
        <v>4600.6869875063585</v>
      </c>
      <c r="I40" s="818">
        <v>0</v>
      </c>
      <c r="J40" s="818">
        <v>657.24099821519394</v>
      </c>
      <c r="K40" s="818">
        <v>6572.4099821519403</v>
      </c>
      <c r="L40" s="819">
        <v>3286.2049910759702</v>
      </c>
      <c r="M40" s="819">
        <v>4929.307486613955</v>
      </c>
      <c r="N40" s="820">
        <v>63883.825026516861</v>
      </c>
      <c r="O40" s="816">
        <v>510.6564377232641</v>
      </c>
      <c r="P40" s="817">
        <v>23847.655641676436</v>
      </c>
      <c r="Q40" s="817">
        <v>17770.84403276959</v>
      </c>
      <c r="R40" s="817">
        <v>19251.747702167053</v>
      </c>
      <c r="S40" s="817">
        <v>51678.431497594313</v>
      </c>
      <c r="T40" s="818">
        <v>2808.6104074779523</v>
      </c>
      <c r="U40" s="818">
        <v>21779.497068897213</v>
      </c>
      <c r="V40" s="818">
        <v>10468.456973326913</v>
      </c>
      <c r="W40" s="818">
        <v>31201.108344891432</v>
      </c>
      <c r="X40" s="818">
        <v>1412.8161443676972</v>
      </c>
      <c r="Y40" s="818">
        <v>54623.216955131815</v>
      </c>
      <c r="Z40" s="816">
        <v>2030.8660414198196</v>
      </c>
      <c r="AA40" s="818">
        <v>9435.6146275057217</v>
      </c>
      <c r="AB40" s="818">
        <v>12086.290434813407</v>
      </c>
      <c r="AC40" s="734">
        <v>593.43488223306417</v>
      </c>
      <c r="AD40" s="818">
        <v>1938.5539486280097</v>
      </c>
      <c r="AE40" s="818">
        <v>3501.2658051750786</v>
      </c>
      <c r="AF40" s="818">
        <v>18831.666929529238</v>
      </c>
      <c r="AG40" s="818">
        <v>1641.8365075114775</v>
      </c>
      <c r="AH40" s="818">
        <v>1780.3046466991923</v>
      </c>
      <c r="AI40" s="818">
        <v>593.43488223306417</v>
      </c>
      <c r="AJ40" s="820">
        <v>890.15232334959614</v>
      </c>
      <c r="AK40" s="817">
        <v>0</v>
      </c>
      <c r="AL40" s="817">
        <v>0</v>
      </c>
      <c r="AM40" s="817">
        <v>501.54950559293314</v>
      </c>
      <c r="AN40" s="817">
        <v>5203.5761205266817</v>
      </c>
      <c r="AO40" s="817">
        <v>0</v>
      </c>
      <c r="AP40" s="817">
        <v>21159.119767201868</v>
      </c>
      <c r="AQ40" s="818">
        <v>0</v>
      </c>
      <c r="AR40" s="818">
        <v>0</v>
      </c>
      <c r="AS40" s="725">
        <f>SUM(E40:AQ40)</f>
        <v>410709.20417000283</v>
      </c>
      <c r="AT40" s="726"/>
      <c r="AU40" s="727">
        <f>$AS40/4</f>
        <v>102677.30104250071</v>
      </c>
      <c r="AV40" s="727">
        <f t="shared" ref="AV40:AX41" si="38">$AS40/4</f>
        <v>102677.30104250071</v>
      </c>
      <c r="AW40" s="727">
        <f t="shared" si="38"/>
        <v>102677.30104250071</v>
      </c>
      <c r="AX40" s="727">
        <f>$AS40/4</f>
        <v>102677.30104250071</v>
      </c>
      <c r="AY40" s="728">
        <f t="shared" ref="AY40:AY41" si="39">SUM(AU40:AX40)</f>
        <v>410709.20417000283</v>
      </c>
      <c r="AZ40" s="729"/>
      <c r="BA40" s="730">
        <f>SUM(E40:N40)</f>
        <v>95168.496541560104</v>
      </c>
      <c r="BB40" s="731">
        <f>SUM(O40:Y40)</f>
        <v>235353.04120602371</v>
      </c>
      <c r="BC40" s="604">
        <f>SUM(Z40:AJ40)</f>
        <v>53323.421029097677</v>
      </c>
      <c r="BD40" s="604">
        <f>SUM(AK40:AQ40)</f>
        <v>26864.245393321482</v>
      </c>
      <c r="BE40" s="818">
        <v>0</v>
      </c>
      <c r="BF40" s="615">
        <f t="shared" ref="BF40:BF41" si="40">SUM(BA40:BD40)</f>
        <v>410709.20417000301</v>
      </c>
    </row>
    <row r="41" spans="1:58" x14ac:dyDescent="0.25">
      <c r="A41" s="174"/>
      <c r="B41" s="176"/>
      <c r="C41" s="176">
        <v>1602</v>
      </c>
      <c r="D41" s="237" t="s">
        <v>120</v>
      </c>
      <c r="E41" s="816"/>
      <c r="F41" s="817"/>
      <c r="G41" s="817"/>
      <c r="H41" s="817"/>
      <c r="I41" s="818"/>
      <c r="J41" s="818"/>
      <c r="K41" s="818">
        <v>215.43432075862455</v>
      </c>
      <c r="L41" s="819"/>
      <c r="M41" s="819"/>
      <c r="N41" s="820">
        <v>161.5757405689684</v>
      </c>
      <c r="O41" s="816"/>
      <c r="P41" s="817"/>
      <c r="Q41" s="817"/>
      <c r="R41" s="817"/>
      <c r="S41" s="817"/>
      <c r="T41" s="818"/>
      <c r="U41" s="818"/>
      <c r="V41" s="818"/>
      <c r="W41" s="818"/>
      <c r="X41" s="818"/>
      <c r="Y41" s="818"/>
      <c r="Z41" s="816"/>
      <c r="AA41" s="818"/>
      <c r="AB41" s="818"/>
      <c r="AC41" s="734">
        <v>0</v>
      </c>
      <c r="AD41" s="818"/>
      <c r="AE41" s="818"/>
      <c r="AF41" s="818"/>
      <c r="AG41" s="818"/>
      <c r="AH41" s="818"/>
      <c r="AI41" s="818"/>
      <c r="AJ41" s="820"/>
      <c r="AK41" s="817"/>
      <c r="AL41" s="817"/>
      <c r="AM41" s="817"/>
      <c r="AN41" s="817"/>
      <c r="AO41" s="817"/>
      <c r="AP41" s="817"/>
      <c r="AQ41" s="818"/>
      <c r="AR41" s="818"/>
      <c r="AS41" s="725">
        <f>SUM(E41:AQ41)</f>
        <v>377.01006132759295</v>
      </c>
      <c r="AT41" s="726"/>
      <c r="AU41" s="727">
        <f>$AS41/4</f>
        <v>94.252515331898238</v>
      </c>
      <c r="AV41" s="727">
        <f t="shared" si="38"/>
        <v>94.252515331898238</v>
      </c>
      <c r="AW41" s="727">
        <f t="shared" si="38"/>
        <v>94.252515331898238</v>
      </c>
      <c r="AX41" s="727">
        <f t="shared" si="38"/>
        <v>94.252515331898238</v>
      </c>
      <c r="AY41" s="728">
        <f t="shared" si="39"/>
        <v>377.01006132759295</v>
      </c>
      <c r="AZ41" s="729"/>
      <c r="BA41" s="730">
        <f>SUM(E41:N41)</f>
        <v>377.01006132759295</v>
      </c>
      <c r="BB41" s="731">
        <f>SUM(O41:Y41)</f>
        <v>0</v>
      </c>
      <c r="BC41" s="604">
        <f>SUM(Z41:AJ41)</f>
        <v>0</v>
      </c>
      <c r="BD41" s="604">
        <f>SUM(AK41:AQ41)</f>
        <v>0</v>
      </c>
      <c r="BE41" s="818">
        <v>0</v>
      </c>
      <c r="BF41" s="615">
        <f t="shared" si="40"/>
        <v>377.01006132759295</v>
      </c>
    </row>
    <row r="42" spans="1:58" x14ac:dyDescent="0.25">
      <c r="A42" s="174"/>
      <c r="B42" s="176"/>
      <c r="C42" s="176"/>
      <c r="D42" s="237"/>
      <c r="E42" s="816"/>
      <c r="F42" s="817"/>
      <c r="G42" s="817"/>
      <c r="H42" s="817"/>
      <c r="I42" s="818"/>
      <c r="J42" s="818"/>
      <c r="K42" s="818"/>
      <c r="L42" s="819"/>
      <c r="M42" s="819"/>
      <c r="N42" s="820"/>
      <c r="O42" s="816"/>
      <c r="P42" s="817"/>
      <c r="Q42" s="817"/>
      <c r="R42" s="817"/>
      <c r="S42" s="817"/>
      <c r="T42" s="818"/>
      <c r="U42" s="818"/>
      <c r="V42" s="818"/>
      <c r="W42" s="818"/>
      <c r="X42" s="818"/>
      <c r="Y42" s="818"/>
      <c r="Z42" s="816"/>
      <c r="AA42" s="818"/>
      <c r="AB42" s="818"/>
      <c r="AC42" s="818"/>
      <c r="AD42" s="818"/>
      <c r="AE42" s="818"/>
      <c r="AF42" s="818"/>
      <c r="AG42" s="818"/>
      <c r="AH42" s="818"/>
      <c r="AI42" s="818"/>
      <c r="AJ42" s="820"/>
      <c r="AK42" s="817"/>
      <c r="AL42" s="817"/>
      <c r="AM42" s="817"/>
      <c r="AN42" s="817"/>
      <c r="AO42" s="817"/>
      <c r="AP42" s="817"/>
      <c r="AQ42" s="818"/>
      <c r="AR42" s="818"/>
      <c r="AS42" s="821"/>
      <c r="AT42" s="788"/>
      <c r="AU42" s="768"/>
      <c r="AV42" s="789"/>
      <c r="AW42" s="789"/>
      <c r="AX42" s="789"/>
      <c r="AY42" s="770"/>
      <c r="AZ42" s="729"/>
      <c r="BA42" s="730"/>
      <c r="BB42" s="731"/>
      <c r="BC42" s="604"/>
      <c r="BD42" s="604"/>
      <c r="BE42" s="818"/>
      <c r="BF42" s="615"/>
    </row>
    <row r="43" spans="1:58" x14ac:dyDescent="0.25">
      <c r="A43" s="249"/>
      <c r="B43" s="258"/>
      <c r="C43" s="258">
        <v>1699</v>
      </c>
      <c r="D43" s="269" t="s">
        <v>106</v>
      </c>
      <c r="E43" s="750">
        <f t="shared" ref="E43:AS43" si="41">SUM(E40:E41)</f>
        <v>0</v>
      </c>
      <c r="F43" s="750">
        <f t="shared" si="41"/>
        <v>5980.8930837582648</v>
      </c>
      <c r="G43" s="750">
        <f t="shared" si="41"/>
        <v>5257.9279857215524</v>
      </c>
      <c r="H43" s="750">
        <f t="shared" si="41"/>
        <v>4600.6869875063585</v>
      </c>
      <c r="I43" s="751">
        <f t="shared" si="41"/>
        <v>0</v>
      </c>
      <c r="J43" s="751">
        <f t="shared" si="41"/>
        <v>657.24099821519394</v>
      </c>
      <c r="K43" s="751">
        <f t="shared" si="41"/>
        <v>6787.8443029105647</v>
      </c>
      <c r="L43" s="751">
        <f t="shared" si="41"/>
        <v>3286.2049910759702</v>
      </c>
      <c r="M43" s="751">
        <f t="shared" si="41"/>
        <v>4929.307486613955</v>
      </c>
      <c r="N43" s="822">
        <f t="shared" si="41"/>
        <v>64045.400767085826</v>
      </c>
      <c r="O43" s="750">
        <f t="shared" si="41"/>
        <v>510.6564377232641</v>
      </c>
      <c r="P43" s="750">
        <f t="shared" si="41"/>
        <v>23847.655641676436</v>
      </c>
      <c r="Q43" s="750">
        <f t="shared" si="41"/>
        <v>17770.84403276959</v>
      </c>
      <c r="R43" s="750">
        <f t="shared" si="41"/>
        <v>19251.747702167053</v>
      </c>
      <c r="S43" s="750">
        <f t="shared" si="41"/>
        <v>51678.431497594313</v>
      </c>
      <c r="T43" s="751">
        <f t="shared" si="41"/>
        <v>2808.6104074779523</v>
      </c>
      <c r="U43" s="751">
        <f t="shared" si="41"/>
        <v>21779.497068897213</v>
      </c>
      <c r="V43" s="751">
        <f t="shared" si="41"/>
        <v>10468.456973326913</v>
      </c>
      <c r="W43" s="751">
        <f t="shared" si="41"/>
        <v>31201.108344891432</v>
      </c>
      <c r="X43" s="751">
        <f t="shared" si="41"/>
        <v>1412.8161443676972</v>
      </c>
      <c r="Y43" s="751">
        <f t="shared" si="41"/>
        <v>54623.216955131815</v>
      </c>
      <c r="Z43" s="750">
        <f t="shared" ref="Z43:AP43" si="42">SUM(Z40:Z41)</f>
        <v>2030.8660414198196</v>
      </c>
      <c r="AA43" s="751">
        <f t="shared" si="42"/>
        <v>9435.6146275057217</v>
      </c>
      <c r="AB43" s="751">
        <f t="shared" si="42"/>
        <v>12086.290434813407</v>
      </c>
      <c r="AC43" s="751">
        <f t="shared" si="42"/>
        <v>593.43488223306417</v>
      </c>
      <c r="AD43" s="751">
        <f t="shared" si="42"/>
        <v>1938.5539486280097</v>
      </c>
      <c r="AE43" s="751">
        <f t="shared" si="42"/>
        <v>3501.2658051750786</v>
      </c>
      <c r="AF43" s="751">
        <f t="shared" si="42"/>
        <v>18831.666929529238</v>
      </c>
      <c r="AG43" s="751">
        <f t="shared" si="42"/>
        <v>1641.8365075114775</v>
      </c>
      <c r="AH43" s="751">
        <f t="shared" si="42"/>
        <v>1780.3046466991923</v>
      </c>
      <c r="AI43" s="751">
        <f t="shared" si="42"/>
        <v>593.43488223306417</v>
      </c>
      <c r="AJ43" s="822">
        <f t="shared" si="42"/>
        <v>890.15232334959614</v>
      </c>
      <c r="AK43" s="823">
        <f t="shared" si="42"/>
        <v>0</v>
      </c>
      <c r="AL43" s="823">
        <f t="shared" si="42"/>
        <v>0</v>
      </c>
      <c r="AM43" s="823">
        <f t="shared" si="42"/>
        <v>501.54950559293314</v>
      </c>
      <c r="AN43" s="823">
        <f t="shared" si="42"/>
        <v>5203.5761205266817</v>
      </c>
      <c r="AO43" s="823">
        <f t="shared" si="42"/>
        <v>0</v>
      </c>
      <c r="AP43" s="823">
        <f t="shared" si="42"/>
        <v>21159.119767201868</v>
      </c>
      <c r="AQ43" s="751">
        <f t="shared" si="41"/>
        <v>0</v>
      </c>
      <c r="AR43" s="751">
        <f t="shared" ref="AR43" si="43">SUM(AR40:AR41)</f>
        <v>0</v>
      </c>
      <c r="AS43" s="824">
        <f t="shared" si="41"/>
        <v>411086.21423133044</v>
      </c>
      <c r="AT43" s="749"/>
      <c r="AU43" s="750">
        <f>SUM(AU40:AU41)</f>
        <v>102771.55355783261</v>
      </c>
      <c r="AV43" s="751">
        <f t="shared" ref="AV43:AX43" si="44">SUM(AV40:AV41)</f>
        <v>102771.55355783261</v>
      </c>
      <c r="AW43" s="751">
        <f t="shared" si="44"/>
        <v>102771.55355783261</v>
      </c>
      <c r="AX43" s="751">
        <f t="shared" si="44"/>
        <v>102771.55355783261</v>
      </c>
      <c r="AY43" s="752">
        <f t="shared" ref="AY43" si="45">SUM(AY40:AY41)</f>
        <v>411086.21423133044</v>
      </c>
      <c r="AZ43" s="729"/>
      <c r="BA43" s="730">
        <f>SUM(E43:N43)</f>
        <v>95545.50660288769</v>
      </c>
      <c r="BB43" s="731">
        <f>SUM(O43:Y43)</f>
        <v>235353.04120602371</v>
      </c>
      <c r="BC43" s="604">
        <f>SUM(Z43:AJ43)</f>
        <v>53323.421029097677</v>
      </c>
      <c r="BD43" s="604">
        <f>SUM(AK43:AQ43)</f>
        <v>26864.245393321482</v>
      </c>
      <c r="BE43" s="751">
        <f t="shared" ref="BE43" si="46">SUM(BE40:BE41)</f>
        <v>0</v>
      </c>
      <c r="BF43" s="615">
        <f>SUM(BA43:BD43)</f>
        <v>411086.21423133061</v>
      </c>
    </row>
    <row r="44" spans="1:58" x14ac:dyDescent="0.25">
      <c r="A44" s="174"/>
      <c r="B44" s="176"/>
      <c r="C44" s="176"/>
      <c r="D44" s="190"/>
      <c r="E44" s="811"/>
      <c r="F44" s="798"/>
      <c r="G44" s="798"/>
      <c r="H44" s="798"/>
      <c r="I44" s="812"/>
      <c r="J44" s="812"/>
      <c r="K44" s="812"/>
      <c r="L44" s="813"/>
      <c r="M44" s="813"/>
      <c r="N44" s="814"/>
      <c r="O44" s="811"/>
      <c r="P44" s="798"/>
      <c r="Q44" s="798"/>
      <c r="R44" s="798"/>
      <c r="S44" s="798"/>
      <c r="T44" s="812"/>
      <c r="U44" s="812"/>
      <c r="V44" s="812"/>
      <c r="W44" s="812"/>
      <c r="X44" s="812"/>
      <c r="Y44" s="812"/>
      <c r="Z44" s="811"/>
      <c r="AA44" s="812"/>
      <c r="AB44" s="812"/>
      <c r="AC44" s="812"/>
      <c r="AD44" s="812"/>
      <c r="AE44" s="812"/>
      <c r="AF44" s="812"/>
      <c r="AG44" s="812"/>
      <c r="AH44" s="812"/>
      <c r="AI44" s="812"/>
      <c r="AJ44" s="814"/>
      <c r="AK44" s="798"/>
      <c r="AL44" s="798"/>
      <c r="AM44" s="798"/>
      <c r="AN44" s="798"/>
      <c r="AO44" s="798"/>
      <c r="AP44" s="798"/>
      <c r="AQ44" s="812"/>
      <c r="AR44" s="812"/>
      <c r="AS44" s="815"/>
      <c r="AT44" s="800"/>
      <c r="AU44" s="768"/>
      <c r="AV44" s="789"/>
      <c r="AW44" s="789"/>
      <c r="AX44" s="789"/>
      <c r="AY44" s="770"/>
      <c r="AZ44" s="729"/>
      <c r="BA44" s="730"/>
      <c r="BB44" s="731"/>
      <c r="BC44" s="604"/>
      <c r="BD44" s="604"/>
      <c r="BE44" s="812"/>
      <c r="BF44" s="615"/>
    </row>
    <row r="45" spans="1:58" x14ac:dyDescent="0.25">
      <c r="A45" s="249"/>
      <c r="B45" s="258">
        <v>1999</v>
      </c>
      <c r="C45" s="258" t="s">
        <v>121</v>
      </c>
      <c r="D45" s="269"/>
      <c r="E45" s="750">
        <f t="shared" ref="E45:AQ45" si="47">E19+E32+E37+E43</f>
        <v>8634.3547563127613</v>
      </c>
      <c r="F45" s="750">
        <f t="shared" si="47"/>
        <v>55172.308228568152</v>
      </c>
      <c r="G45" s="750">
        <f t="shared" si="47"/>
        <v>31789.087101765879</v>
      </c>
      <c r="H45" s="750">
        <f t="shared" si="47"/>
        <v>23816.019220046735</v>
      </c>
      <c r="I45" s="751">
        <f t="shared" si="47"/>
        <v>16628.697222144281</v>
      </c>
      <c r="J45" s="751">
        <f t="shared" si="47"/>
        <v>33474.081243496403</v>
      </c>
      <c r="K45" s="751">
        <f t="shared" si="47"/>
        <v>23323.068109688513</v>
      </c>
      <c r="L45" s="751">
        <f t="shared" si="47"/>
        <v>24456.587664263538</v>
      </c>
      <c r="M45" s="751">
        <f t="shared" si="47"/>
        <v>18777.06501566798</v>
      </c>
      <c r="N45" s="822">
        <f t="shared" si="47"/>
        <v>201651.7293798686</v>
      </c>
      <c r="O45" s="750">
        <f t="shared" si="47"/>
        <v>31760.664427448377</v>
      </c>
      <c r="P45" s="750">
        <f t="shared" si="47"/>
        <v>141866.69309834941</v>
      </c>
      <c r="Q45" s="750">
        <f t="shared" si="47"/>
        <v>45313.113335634058</v>
      </c>
      <c r="R45" s="750">
        <f t="shared" si="47"/>
        <v>78767.776010182322</v>
      </c>
      <c r="S45" s="750">
        <f t="shared" si="47"/>
        <v>168697.08059310791</v>
      </c>
      <c r="T45" s="751">
        <f t="shared" si="47"/>
        <v>35967.300852610417</v>
      </c>
      <c r="U45" s="751">
        <f t="shared" si="47"/>
        <v>126219.7377787993</v>
      </c>
      <c r="V45" s="751">
        <f t="shared" si="47"/>
        <v>79984.638184630268</v>
      </c>
      <c r="W45" s="751">
        <f t="shared" si="47"/>
        <v>85353.380278155644</v>
      </c>
      <c r="X45" s="751">
        <f t="shared" si="47"/>
        <v>19893.466272048721</v>
      </c>
      <c r="Y45" s="751">
        <f t="shared" si="47"/>
        <v>199971.45536589052</v>
      </c>
      <c r="Z45" s="750">
        <f t="shared" ref="Z45:AP45" si="48">Z19+Z32+Z37+Z43</f>
        <v>27769.471419296173</v>
      </c>
      <c r="AA45" s="751">
        <f t="shared" si="48"/>
        <v>74341.812350208187</v>
      </c>
      <c r="AB45" s="751">
        <f t="shared" si="48"/>
        <v>38573.921180618461</v>
      </c>
      <c r="AC45" s="751">
        <f t="shared" si="48"/>
        <v>8305.5462200097863</v>
      </c>
      <c r="AD45" s="751">
        <f t="shared" si="48"/>
        <v>29284.738805232504</v>
      </c>
      <c r="AE45" s="751">
        <f t="shared" si="48"/>
        <v>185516.56496995248</v>
      </c>
      <c r="AF45" s="751">
        <f t="shared" si="48"/>
        <v>60262.543603502483</v>
      </c>
      <c r="AG45" s="751">
        <f t="shared" si="48"/>
        <v>24631.047218718268</v>
      </c>
      <c r="AH45" s="751">
        <f t="shared" si="48"/>
        <v>22245.780201907433</v>
      </c>
      <c r="AI45" s="751">
        <f t="shared" si="48"/>
        <v>6269.2032600283428</v>
      </c>
      <c r="AJ45" s="822">
        <f t="shared" si="48"/>
        <v>17996.78883762881</v>
      </c>
      <c r="AK45" s="823">
        <f t="shared" si="48"/>
        <v>20692.806397435179</v>
      </c>
      <c r="AL45" s="823">
        <f t="shared" si="48"/>
        <v>24968.100492890087</v>
      </c>
      <c r="AM45" s="823">
        <f t="shared" si="48"/>
        <v>10771.969404205278</v>
      </c>
      <c r="AN45" s="823">
        <f t="shared" si="48"/>
        <v>70019.031442440086</v>
      </c>
      <c r="AO45" s="823">
        <f t="shared" si="48"/>
        <v>61116.283765207947</v>
      </c>
      <c r="AP45" s="823">
        <f t="shared" si="48"/>
        <v>148638.57029549533</v>
      </c>
      <c r="AQ45" s="751">
        <f t="shared" si="47"/>
        <v>3952.482502886262</v>
      </c>
      <c r="AR45" s="751">
        <f t="shared" ref="AR45" si="49">AR19+AR32+AR37+AR43</f>
        <v>252066.76</v>
      </c>
      <c r="AS45" s="824">
        <f>AS19+AS32+AS37+AS43</f>
        <v>2538941.7265063426</v>
      </c>
      <c r="AT45" s="749"/>
      <c r="AU45" s="750">
        <f>AU19+AU32+AU37+AU43</f>
        <v>634735.43162658566</v>
      </c>
      <c r="AV45" s="751">
        <f t="shared" ref="AV45:AX45" si="50">AV19+AV32+AV37+AV43</f>
        <v>634735.43162658566</v>
      </c>
      <c r="AW45" s="751">
        <f t="shared" si="50"/>
        <v>634735.43162658566</v>
      </c>
      <c r="AX45" s="751">
        <f t="shared" si="50"/>
        <v>634735.43162658566</v>
      </c>
      <c r="AY45" s="752">
        <f t="shared" ref="AY45" si="51">AY19+AY32+AY37+AY43</f>
        <v>2538941.7265063426</v>
      </c>
      <c r="AZ45" s="729"/>
      <c r="BA45" s="730">
        <f>SUM(E45:N45)</f>
        <v>437722.99794182286</v>
      </c>
      <c r="BB45" s="731">
        <f>SUM(O45:Y45)</f>
        <v>1013795.3061968571</v>
      </c>
      <c r="BC45" s="604">
        <f>SUM(Z45:AJ45)</f>
        <v>495197.4180671029</v>
      </c>
      <c r="BD45" s="604">
        <f>SUM(AK45:AQ45)</f>
        <v>340159.24430056015</v>
      </c>
      <c r="BE45" s="751">
        <f t="shared" ref="BE45" si="52">BE19+BE32+BE37+BE43</f>
        <v>252067.48</v>
      </c>
      <c r="BF45" s="615">
        <f>SUM(BA45:BD45)</f>
        <v>2286874.9665063429</v>
      </c>
    </row>
    <row r="46" spans="1:58" x14ac:dyDescent="0.25">
      <c r="A46" s="183"/>
      <c r="B46" s="184"/>
      <c r="C46" s="184"/>
      <c r="D46" s="184"/>
      <c r="E46" s="753"/>
      <c r="F46" s="754"/>
      <c r="G46" s="754"/>
      <c r="H46" s="754"/>
      <c r="I46" s="754"/>
      <c r="J46" s="754"/>
      <c r="K46" s="754"/>
      <c r="L46" s="754"/>
      <c r="M46" s="754"/>
      <c r="N46" s="755"/>
      <c r="O46" s="753"/>
      <c r="P46" s="754"/>
      <c r="Q46" s="754"/>
      <c r="R46" s="754"/>
      <c r="S46" s="754"/>
      <c r="T46" s="754"/>
      <c r="U46" s="754"/>
      <c r="V46" s="754"/>
      <c r="W46" s="754"/>
      <c r="X46" s="756"/>
      <c r="Y46" s="754"/>
      <c r="Z46" s="753"/>
      <c r="AA46" s="754"/>
      <c r="AB46" s="754"/>
      <c r="AC46" s="754"/>
      <c r="AD46" s="754"/>
      <c r="AE46" s="754"/>
      <c r="AF46" s="754"/>
      <c r="AG46" s="754"/>
      <c r="AH46" s="754"/>
      <c r="AI46" s="754"/>
      <c r="AJ46" s="755"/>
      <c r="AK46" s="754"/>
      <c r="AL46" s="754"/>
      <c r="AM46" s="754"/>
      <c r="AN46" s="754"/>
      <c r="AO46" s="754"/>
      <c r="AP46" s="754"/>
      <c r="AQ46" s="754"/>
      <c r="AR46" s="754"/>
      <c r="AS46" s="757"/>
      <c r="AT46" s="758"/>
      <c r="AU46" s="759"/>
      <c r="AV46" s="760"/>
      <c r="AW46" s="760"/>
      <c r="AX46" s="760"/>
      <c r="AY46" s="761"/>
      <c r="AZ46" s="729"/>
      <c r="BA46" s="730"/>
      <c r="BB46" s="731"/>
      <c r="BC46" s="604"/>
      <c r="BD46" s="604"/>
      <c r="BE46" s="754"/>
      <c r="BF46" s="615"/>
    </row>
    <row r="47" spans="1:58" x14ac:dyDescent="0.25">
      <c r="A47" s="249">
        <v>20</v>
      </c>
      <c r="B47" s="258" t="s">
        <v>122</v>
      </c>
      <c r="C47" s="258"/>
      <c r="D47" s="269"/>
      <c r="E47" s="744"/>
      <c r="F47" s="747"/>
      <c r="G47" s="747"/>
      <c r="H47" s="747"/>
      <c r="I47" s="745"/>
      <c r="J47" s="745"/>
      <c r="K47" s="745"/>
      <c r="L47" s="825"/>
      <c r="M47" s="825"/>
      <c r="N47" s="746"/>
      <c r="O47" s="744"/>
      <c r="P47" s="747"/>
      <c r="Q47" s="747"/>
      <c r="R47" s="747"/>
      <c r="S47" s="747"/>
      <c r="T47" s="745"/>
      <c r="U47" s="745"/>
      <c r="V47" s="745"/>
      <c r="W47" s="745"/>
      <c r="X47" s="745"/>
      <c r="Y47" s="745"/>
      <c r="Z47" s="744"/>
      <c r="AA47" s="745"/>
      <c r="AB47" s="745"/>
      <c r="AC47" s="745"/>
      <c r="AD47" s="745"/>
      <c r="AE47" s="745"/>
      <c r="AF47" s="745"/>
      <c r="AG47" s="745"/>
      <c r="AH47" s="745"/>
      <c r="AI47" s="745"/>
      <c r="AJ47" s="746"/>
      <c r="AK47" s="747"/>
      <c r="AL47" s="747"/>
      <c r="AM47" s="747"/>
      <c r="AN47" s="747"/>
      <c r="AO47" s="747"/>
      <c r="AP47" s="747"/>
      <c r="AQ47" s="745"/>
      <c r="AR47" s="825"/>
      <c r="AS47" s="748"/>
      <c r="AT47" s="749"/>
      <c r="AU47" s="750"/>
      <c r="AV47" s="751"/>
      <c r="AW47" s="751"/>
      <c r="AX47" s="751"/>
      <c r="AY47" s="752"/>
      <c r="AZ47" s="729"/>
      <c r="BA47" s="730"/>
      <c r="BB47" s="731"/>
      <c r="BC47" s="604"/>
      <c r="BD47" s="604"/>
      <c r="BE47" s="825"/>
      <c r="BF47" s="615"/>
    </row>
    <row r="48" spans="1:58" x14ac:dyDescent="0.25">
      <c r="A48" s="174"/>
      <c r="B48" s="258">
        <v>2100</v>
      </c>
      <c r="C48" s="258" t="s">
        <v>123</v>
      </c>
      <c r="D48" s="269"/>
      <c r="E48" s="744"/>
      <c r="F48" s="747"/>
      <c r="G48" s="747"/>
      <c r="H48" s="747"/>
      <c r="I48" s="745"/>
      <c r="J48" s="745"/>
      <c r="K48" s="745"/>
      <c r="L48" s="825"/>
      <c r="M48" s="825"/>
      <c r="N48" s="746"/>
      <c r="O48" s="744"/>
      <c r="P48" s="747"/>
      <c r="Q48" s="747"/>
      <c r="R48" s="747"/>
      <c r="S48" s="747"/>
      <c r="T48" s="745"/>
      <c r="U48" s="745"/>
      <c r="V48" s="745"/>
      <c r="W48" s="745"/>
      <c r="X48" s="745"/>
      <c r="Y48" s="745"/>
      <c r="Z48" s="744"/>
      <c r="AA48" s="745"/>
      <c r="AB48" s="745"/>
      <c r="AC48" s="745"/>
      <c r="AD48" s="745"/>
      <c r="AE48" s="745"/>
      <c r="AF48" s="745"/>
      <c r="AG48" s="745"/>
      <c r="AH48" s="745"/>
      <c r="AI48" s="745"/>
      <c r="AJ48" s="746"/>
      <c r="AK48" s="747"/>
      <c r="AL48" s="747"/>
      <c r="AM48" s="747"/>
      <c r="AN48" s="747"/>
      <c r="AO48" s="747"/>
      <c r="AP48" s="747"/>
      <c r="AQ48" s="745"/>
      <c r="AR48" s="825"/>
      <c r="AS48" s="748"/>
      <c r="AT48" s="749"/>
      <c r="AU48" s="768"/>
      <c r="AV48" s="789"/>
      <c r="AW48" s="789"/>
      <c r="AX48" s="789"/>
      <c r="AY48" s="770"/>
      <c r="AZ48" s="729"/>
      <c r="BA48" s="730"/>
      <c r="BB48" s="731"/>
      <c r="BC48" s="604"/>
      <c r="BD48" s="604"/>
      <c r="BE48" s="825"/>
      <c r="BF48" s="615"/>
    </row>
    <row r="49" spans="1:58" x14ac:dyDescent="0.25">
      <c r="A49" s="174"/>
      <c r="B49" s="258"/>
      <c r="C49" s="212">
        <v>2101</v>
      </c>
      <c r="D49" s="242"/>
      <c r="E49" s="826"/>
      <c r="F49" s="827"/>
      <c r="G49" s="827"/>
      <c r="H49" s="827"/>
      <c r="I49" s="828"/>
      <c r="J49" s="828"/>
      <c r="K49" s="828"/>
      <c r="L49" s="829"/>
      <c r="M49" s="829"/>
      <c r="N49" s="775"/>
      <c r="O49" s="826"/>
      <c r="P49" s="827"/>
      <c r="Q49" s="827"/>
      <c r="R49" s="827"/>
      <c r="S49" s="827"/>
      <c r="T49" s="828"/>
      <c r="U49" s="828"/>
      <c r="V49" s="828"/>
      <c r="W49" s="828"/>
      <c r="X49" s="828"/>
      <c r="Y49" s="828"/>
      <c r="Z49" s="826"/>
      <c r="AA49" s="828"/>
      <c r="AB49" s="828"/>
      <c r="AC49" s="828"/>
      <c r="AD49" s="828"/>
      <c r="AE49" s="828"/>
      <c r="AF49" s="828"/>
      <c r="AG49" s="828"/>
      <c r="AH49" s="828"/>
      <c r="AI49" s="828"/>
      <c r="AJ49" s="775"/>
      <c r="AK49" s="827"/>
      <c r="AL49" s="827"/>
      <c r="AM49" s="827"/>
      <c r="AN49" s="827"/>
      <c r="AO49" s="827"/>
      <c r="AP49" s="827"/>
      <c r="AQ49" s="828"/>
      <c r="AR49" s="829"/>
      <c r="AS49" s="775">
        <f>SUM(E49:AQ49)</f>
        <v>0</v>
      </c>
      <c r="AT49" s="726"/>
      <c r="AU49" s="776">
        <f>$AS49/3-O49/6</f>
        <v>0</v>
      </c>
      <c r="AV49" s="777">
        <f>$AS49/3+O49/3</f>
        <v>0</v>
      </c>
      <c r="AW49" s="777"/>
      <c r="AX49" s="777">
        <f>$AS49/3-O49/6</f>
        <v>0</v>
      </c>
      <c r="AY49" s="778">
        <f t="shared" ref="AY49:AY50" si="53">SUM(AU49:AX49)</f>
        <v>0</v>
      </c>
      <c r="AZ49" s="729"/>
      <c r="BA49" s="779">
        <f>SUM(E49:N49)</f>
        <v>0</v>
      </c>
      <c r="BB49" s="780">
        <f>SUM(O49:Y49)</f>
        <v>0</v>
      </c>
      <c r="BC49" s="781">
        <f>SUM(Z49:AJ49)</f>
        <v>0</v>
      </c>
      <c r="BD49" s="781">
        <f>SUM(AK49:AQ49)</f>
        <v>0</v>
      </c>
      <c r="BE49" s="829">
        <v>0</v>
      </c>
      <c r="BF49" s="782">
        <f t="shared" ref="BF49:BF50" si="54">SUM(BA49:BD49)</f>
        <v>0</v>
      </c>
    </row>
    <row r="50" spans="1:58" x14ac:dyDescent="0.25">
      <c r="A50" s="174"/>
      <c r="B50" s="258"/>
      <c r="C50" s="212">
        <v>2102</v>
      </c>
      <c r="D50" s="242"/>
      <c r="E50" s="826"/>
      <c r="F50" s="827"/>
      <c r="G50" s="827"/>
      <c r="H50" s="827"/>
      <c r="I50" s="828"/>
      <c r="J50" s="828"/>
      <c r="K50" s="828"/>
      <c r="L50" s="829"/>
      <c r="M50" s="829"/>
      <c r="N50" s="775"/>
      <c r="O50" s="826"/>
      <c r="P50" s="827"/>
      <c r="Q50" s="827"/>
      <c r="R50" s="827"/>
      <c r="S50" s="827"/>
      <c r="T50" s="828"/>
      <c r="U50" s="828"/>
      <c r="V50" s="828"/>
      <c r="W50" s="828"/>
      <c r="X50" s="828"/>
      <c r="Y50" s="828"/>
      <c r="Z50" s="826"/>
      <c r="AA50" s="828"/>
      <c r="AB50" s="828"/>
      <c r="AC50" s="828"/>
      <c r="AD50" s="828"/>
      <c r="AE50" s="828"/>
      <c r="AF50" s="828"/>
      <c r="AG50" s="828"/>
      <c r="AH50" s="828"/>
      <c r="AI50" s="828"/>
      <c r="AJ50" s="775"/>
      <c r="AK50" s="827"/>
      <c r="AL50" s="827"/>
      <c r="AM50" s="827"/>
      <c r="AN50" s="827"/>
      <c r="AO50" s="827"/>
      <c r="AP50" s="827"/>
      <c r="AQ50" s="828"/>
      <c r="AR50" s="829"/>
      <c r="AS50" s="775">
        <f>SUM(E50:AQ50)</f>
        <v>0</v>
      </c>
      <c r="AT50" s="726"/>
      <c r="AU50" s="776">
        <f t="shared" ref="AU50:AX50" si="55">$AS50/3</f>
        <v>0</v>
      </c>
      <c r="AV50" s="777">
        <f t="shared" si="55"/>
        <v>0</v>
      </c>
      <c r="AW50" s="777"/>
      <c r="AX50" s="777">
        <f t="shared" si="55"/>
        <v>0</v>
      </c>
      <c r="AY50" s="778">
        <f t="shared" si="53"/>
        <v>0</v>
      </c>
      <c r="AZ50" s="729"/>
      <c r="BA50" s="779">
        <f>SUM(E50:N50)</f>
        <v>0</v>
      </c>
      <c r="BB50" s="780">
        <f>SUM(O50:Y50)</f>
        <v>0</v>
      </c>
      <c r="BC50" s="781">
        <f>SUM(Z50:AJ50)</f>
        <v>0</v>
      </c>
      <c r="BD50" s="781">
        <f>SUM(AK50:AQ50)</f>
        <v>0</v>
      </c>
      <c r="BE50" s="829">
        <v>0</v>
      </c>
      <c r="BF50" s="782">
        <f t="shared" si="54"/>
        <v>0</v>
      </c>
    </row>
    <row r="51" spans="1:58" x14ac:dyDescent="0.25">
      <c r="A51" s="174"/>
      <c r="B51" s="258"/>
      <c r="C51" s="258"/>
      <c r="D51" s="269"/>
      <c r="E51" s="744"/>
      <c r="F51" s="747"/>
      <c r="G51" s="747"/>
      <c r="H51" s="747"/>
      <c r="I51" s="745"/>
      <c r="J51" s="745"/>
      <c r="K51" s="745"/>
      <c r="L51" s="825"/>
      <c r="M51" s="825"/>
      <c r="N51" s="746"/>
      <c r="O51" s="744"/>
      <c r="P51" s="747"/>
      <c r="Q51" s="747"/>
      <c r="R51" s="747"/>
      <c r="S51" s="747"/>
      <c r="T51" s="745"/>
      <c r="U51" s="745"/>
      <c r="V51" s="745"/>
      <c r="W51" s="745"/>
      <c r="X51" s="745"/>
      <c r="Y51" s="745"/>
      <c r="Z51" s="744"/>
      <c r="AA51" s="745"/>
      <c r="AB51" s="745"/>
      <c r="AC51" s="745"/>
      <c r="AD51" s="745"/>
      <c r="AE51" s="745"/>
      <c r="AF51" s="745"/>
      <c r="AG51" s="745"/>
      <c r="AH51" s="745"/>
      <c r="AI51" s="745"/>
      <c r="AJ51" s="746"/>
      <c r="AK51" s="747"/>
      <c r="AL51" s="747"/>
      <c r="AM51" s="747"/>
      <c r="AN51" s="747"/>
      <c r="AO51" s="747"/>
      <c r="AP51" s="747"/>
      <c r="AQ51" s="745"/>
      <c r="AR51" s="825"/>
      <c r="AS51" s="748"/>
      <c r="AT51" s="749"/>
      <c r="AU51" s="768"/>
      <c r="AV51" s="789"/>
      <c r="AW51" s="789"/>
      <c r="AX51" s="789"/>
      <c r="AY51" s="770"/>
      <c r="AZ51" s="729"/>
      <c r="BA51" s="730"/>
      <c r="BB51" s="731"/>
      <c r="BC51" s="604"/>
      <c r="BD51" s="604"/>
      <c r="BE51" s="825"/>
      <c r="BF51" s="615"/>
    </row>
    <row r="52" spans="1:58" x14ac:dyDescent="0.25">
      <c r="A52" s="249"/>
      <c r="B52" s="258"/>
      <c r="C52" s="258">
        <v>2199</v>
      </c>
      <c r="D52" s="269" t="s">
        <v>106</v>
      </c>
      <c r="E52" s="750">
        <f t="shared" ref="E52:AQ52" si="56">SUM(E49:E50)</f>
        <v>0</v>
      </c>
      <c r="F52" s="750">
        <f t="shared" si="56"/>
        <v>0</v>
      </c>
      <c r="G52" s="750">
        <f t="shared" si="56"/>
        <v>0</v>
      </c>
      <c r="H52" s="750">
        <f t="shared" si="56"/>
        <v>0</v>
      </c>
      <c r="I52" s="751">
        <f t="shared" si="56"/>
        <v>0</v>
      </c>
      <c r="J52" s="751">
        <f t="shared" si="56"/>
        <v>0</v>
      </c>
      <c r="K52" s="751">
        <f t="shared" si="56"/>
        <v>0</v>
      </c>
      <c r="L52" s="751">
        <f t="shared" si="56"/>
        <v>0</v>
      </c>
      <c r="M52" s="751">
        <f t="shared" si="56"/>
        <v>0</v>
      </c>
      <c r="N52" s="822">
        <f t="shared" si="56"/>
        <v>0</v>
      </c>
      <c r="O52" s="750">
        <f t="shared" si="56"/>
        <v>0</v>
      </c>
      <c r="P52" s="750">
        <f t="shared" si="56"/>
        <v>0</v>
      </c>
      <c r="Q52" s="750">
        <f t="shared" si="56"/>
        <v>0</v>
      </c>
      <c r="R52" s="750">
        <f t="shared" si="56"/>
        <v>0</v>
      </c>
      <c r="S52" s="750">
        <f t="shared" si="56"/>
        <v>0</v>
      </c>
      <c r="T52" s="751">
        <f t="shared" si="56"/>
        <v>0</v>
      </c>
      <c r="U52" s="751">
        <f t="shared" si="56"/>
        <v>0</v>
      </c>
      <c r="V52" s="751">
        <f t="shared" si="56"/>
        <v>0</v>
      </c>
      <c r="W52" s="751">
        <f t="shared" si="56"/>
        <v>0</v>
      </c>
      <c r="X52" s="751">
        <f t="shared" si="56"/>
        <v>0</v>
      </c>
      <c r="Y52" s="751">
        <f t="shared" si="56"/>
        <v>0</v>
      </c>
      <c r="Z52" s="750">
        <f t="shared" ref="Z52:AP52" si="57">SUM(Z49:Z50)</f>
        <v>0</v>
      </c>
      <c r="AA52" s="751">
        <f t="shared" si="57"/>
        <v>0</v>
      </c>
      <c r="AB52" s="751">
        <f t="shared" si="57"/>
        <v>0</v>
      </c>
      <c r="AC52" s="751">
        <f t="shared" si="57"/>
        <v>0</v>
      </c>
      <c r="AD52" s="751">
        <f t="shared" si="57"/>
        <v>0</v>
      </c>
      <c r="AE52" s="751">
        <f t="shared" si="57"/>
        <v>0</v>
      </c>
      <c r="AF52" s="751">
        <f t="shared" si="57"/>
        <v>0</v>
      </c>
      <c r="AG52" s="751">
        <f t="shared" si="57"/>
        <v>0</v>
      </c>
      <c r="AH52" s="751">
        <f t="shared" si="57"/>
        <v>0</v>
      </c>
      <c r="AI52" s="751">
        <f t="shared" si="57"/>
        <v>0</v>
      </c>
      <c r="AJ52" s="822">
        <f t="shared" si="57"/>
        <v>0</v>
      </c>
      <c r="AK52" s="823">
        <f t="shared" si="57"/>
        <v>0</v>
      </c>
      <c r="AL52" s="823">
        <f t="shared" si="57"/>
        <v>0</v>
      </c>
      <c r="AM52" s="823">
        <f t="shared" si="57"/>
        <v>0</v>
      </c>
      <c r="AN52" s="823">
        <f t="shared" si="57"/>
        <v>0</v>
      </c>
      <c r="AO52" s="823">
        <f t="shared" si="57"/>
        <v>0</v>
      </c>
      <c r="AP52" s="823">
        <f t="shared" si="57"/>
        <v>0</v>
      </c>
      <c r="AQ52" s="751">
        <f t="shared" si="56"/>
        <v>0</v>
      </c>
      <c r="AR52" s="830"/>
      <c r="AS52" s="824">
        <f>SUM(AS49:AS50)</f>
        <v>0</v>
      </c>
      <c r="AT52" s="749"/>
      <c r="AU52" s="750">
        <f>SUM(AU49:AU50)</f>
        <v>0</v>
      </c>
      <c r="AV52" s="751">
        <f t="shared" ref="AV52:AX52" si="58">SUM(AV49:AV50)</f>
        <v>0</v>
      </c>
      <c r="AW52" s="751"/>
      <c r="AX52" s="751">
        <f t="shared" si="58"/>
        <v>0</v>
      </c>
      <c r="AY52" s="752">
        <f t="shared" ref="AY52" si="59">SUM(AY49:AY50)</f>
        <v>0</v>
      </c>
      <c r="AZ52" s="729"/>
      <c r="BA52" s="730">
        <f>SUM(E52:N52)</f>
        <v>0</v>
      </c>
      <c r="BB52" s="731">
        <f>SUM(O52:Y52)</f>
        <v>0</v>
      </c>
      <c r="BC52" s="604">
        <f>SUM(Z52:AJ52)</f>
        <v>0</v>
      </c>
      <c r="BD52" s="604">
        <f>SUM(AK52:AQ52)</f>
        <v>0</v>
      </c>
      <c r="BE52" s="604">
        <f>SUM(AL52:AR52)</f>
        <v>0</v>
      </c>
      <c r="BF52" s="615">
        <f>SUM(BA52:BD52)</f>
        <v>0</v>
      </c>
    </row>
    <row r="53" spans="1:58" x14ac:dyDescent="0.25">
      <c r="A53" s="283"/>
      <c r="B53" s="284"/>
      <c r="C53" s="284"/>
      <c r="D53" s="284"/>
      <c r="E53" s="831"/>
      <c r="F53" s="832"/>
      <c r="G53" s="832"/>
      <c r="H53" s="832"/>
      <c r="I53" s="832"/>
      <c r="J53" s="832"/>
      <c r="K53" s="832"/>
      <c r="L53" s="832"/>
      <c r="M53" s="832"/>
      <c r="N53" s="833"/>
      <c r="O53" s="831"/>
      <c r="P53" s="832"/>
      <c r="Q53" s="832"/>
      <c r="R53" s="832"/>
      <c r="S53" s="832"/>
      <c r="T53" s="832"/>
      <c r="U53" s="832"/>
      <c r="V53" s="832"/>
      <c r="W53" s="832"/>
      <c r="X53" s="747"/>
      <c r="Y53" s="832"/>
      <c r="Z53" s="831"/>
      <c r="AA53" s="832"/>
      <c r="AB53" s="832"/>
      <c r="AC53" s="832"/>
      <c r="AD53" s="832"/>
      <c r="AE53" s="832"/>
      <c r="AF53" s="832"/>
      <c r="AG53" s="832"/>
      <c r="AH53" s="832"/>
      <c r="AI53" s="832"/>
      <c r="AJ53" s="833"/>
      <c r="AK53" s="832"/>
      <c r="AL53" s="832"/>
      <c r="AM53" s="832"/>
      <c r="AN53" s="832"/>
      <c r="AO53" s="832"/>
      <c r="AP53" s="832"/>
      <c r="AQ53" s="832"/>
      <c r="AR53" s="832"/>
      <c r="AS53" s="834"/>
      <c r="AT53" s="749"/>
      <c r="AU53" s="835"/>
      <c r="AV53" s="836"/>
      <c r="AW53" s="836"/>
      <c r="AX53" s="836"/>
      <c r="AY53" s="837"/>
      <c r="AZ53" s="729"/>
      <c r="BA53" s="730"/>
      <c r="BB53" s="731"/>
      <c r="BC53" s="604"/>
      <c r="BD53" s="604"/>
      <c r="BE53" s="832"/>
      <c r="BF53" s="615"/>
    </row>
    <row r="54" spans="1:58" x14ac:dyDescent="0.25">
      <c r="A54" s="249"/>
      <c r="B54" s="258">
        <v>2200</v>
      </c>
      <c r="C54" s="258" t="s">
        <v>124</v>
      </c>
      <c r="D54" s="269"/>
      <c r="E54" s="744"/>
      <c r="F54" s="747"/>
      <c r="G54" s="747"/>
      <c r="H54" s="747"/>
      <c r="I54" s="745"/>
      <c r="J54" s="745"/>
      <c r="K54" s="745"/>
      <c r="L54" s="825"/>
      <c r="M54" s="825"/>
      <c r="N54" s="746"/>
      <c r="O54" s="744"/>
      <c r="P54" s="747"/>
      <c r="Q54" s="747"/>
      <c r="R54" s="747"/>
      <c r="S54" s="747"/>
      <c r="T54" s="745"/>
      <c r="U54" s="734"/>
      <c r="V54" s="734"/>
      <c r="W54" s="734"/>
      <c r="X54" s="745"/>
      <c r="Y54" s="745"/>
      <c r="Z54" s="744"/>
      <c r="AA54" s="745"/>
      <c r="AB54" s="745"/>
      <c r="AC54" s="745"/>
      <c r="AD54" s="745"/>
      <c r="AE54" s="745"/>
      <c r="AF54" s="745"/>
      <c r="AG54" s="745"/>
      <c r="AH54" s="745"/>
      <c r="AI54" s="745"/>
      <c r="AJ54" s="746"/>
      <c r="AK54" s="747"/>
      <c r="AL54" s="747"/>
      <c r="AM54" s="747"/>
      <c r="AN54" s="747"/>
      <c r="AO54" s="747"/>
      <c r="AP54" s="747"/>
      <c r="AQ54" s="745"/>
      <c r="AR54" s="825"/>
      <c r="AS54" s="748"/>
      <c r="AT54" s="749"/>
      <c r="AU54" s="750"/>
      <c r="AV54" s="751"/>
      <c r="AW54" s="751"/>
      <c r="AX54" s="751"/>
      <c r="AY54" s="752"/>
      <c r="AZ54" s="729"/>
      <c r="BA54" s="730"/>
      <c r="BB54" s="731"/>
      <c r="BC54" s="604"/>
      <c r="BD54" s="604"/>
      <c r="BE54" s="825"/>
      <c r="BF54" s="615"/>
    </row>
    <row r="55" spans="1:58" x14ac:dyDescent="0.25">
      <c r="A55" s="249"/>
      <c r="B55" s="258"/>
      <c r="C55" s="212">
        <v>2201</v>
      </c>
      <c r="D55" s="290" t="s">
        <v>125</v>
      </c>
      <c r="E55" s="838">
        <v>538.58580189656141</v>
      </c>
      <c r="F55" s="839">
        <v>0</v>
      </c>
      <c r="G55" s="839">
        <v>0</v>
      </c>
      <c r="H55" s="839">
        <v>0</v>
      </c>
      <c r="I55" s="840">
        <v>10771.716037931226</v>
      </c>
      <c r="J55" s="840">
        <v>0</v>
      </c>
      <c r="K55" s="840">
        <v>0</v>
      </c>
      <c r="L55" s="841">
        <v>0</v>
      </c>
      <c r="M55" s="841">
        <v>0</v>
      </c>
      <c r="N55" s="842">
        <v>0</v>
      </c>
      <c r="O55" s="838">
        <v>0</v>
      </c>
      <c r="P55" s="839">
        <v>0</v>
      </c>
      <c r="Q55" s="839">
        <v>0</v>
      </c>
      <c r="R55" s="839">
        <v>0</v>
      </c>
      <c r="S55" s="839">
        <v>0</v>
      </c>
      <c r="T55" s="840">
        <v>0</v>
      </c>
      <c r="U55" s="734">
        <v>9155.9586322415435</v>
      </c>
      <c r="V55" s="843">
        <v>0</v>
      </c>
      <c r="W55" s="843">
        <v>0</v>
      </c>
      <c r="X55" s="840">
        <v>0</v>
      </c>
      <c r="Y55" s="840">
        <v>0</v>
      </c>
      <c r="Z55" s="838">
        <v>0</v>
      </c>
      <c r="AA55" s="840">
        <v>0</v>
      </c>
      <c r="AB55" s="840">
        <v>0</v>
      </c>
      <c r="AC55" s="734">
        <v>0</v>
      </c>
      <c r="AD55" s="840">
        <v>0</v>
      </c>
      <c r="AE55" s="840">
        <v>0</v>
      </c>
      <c r="AF55" s="840">
        <v>13572.362207793347</v>
      </c>
      <c r="AG55" s="840">
        <v>13572.362207793347</v>
      </c>
      <c r="AH55" s="840">
        <v>5170.4236982069888</v>
      </c>
      <c r="AI55" s="840">
        <v>8886.6657312932621</v>
      </c>
      <c r="AJ55" s="842">
        <v>0</v>
      </c>
      <c r="AK55" s="839">
        <v>0</v>
      </c>
      <c r="AL55" s="839">
        <v>0</v>
      </c>
      <c r="AM55" s="839">
        <v>0</v>
      </c>
      <c r="AN55" s="839">
        <v>2692.9290094828066</v>
      </c>
      <c r="AO55" s="839">
        <v>0</v>
      </c>
      <c r="AP55" s="839">
        <v>0</v>
      </c>
      <c r="AQ55" s="840">
        <v>2692.9290094828066</v>
      </c>
      <c r="AR55" s="841">
        <v>0</v>
      </c>
      <c r="AS55" s="725">
        <f>SUM(E55:AR55)</f>
        <v>67053.932336121885</v>
      </c>
      <c r="AT55" s="726"/>
      <c r="AU55" s="727">
        <f>$AS55/4</f>
        <v>16763.483084030471</v>
      </c>
      <c r="AV55" s="727">
        <f t="shared" ref="AV55:AX56" si="60">$AS55/4</f>
        <v>16763.483084030471</v>
      </c>
      <c r="AW55" s="727">
        <f t="shared" si="60"/>
        <v>16763.483084030471</v>
      </c>
      <c r="AX55" s="727">
        <f t="shared" si="60"/>
        <v>16763.483084030471</v>
      </c>
      <c r="AY55" s="728">
        <f t="shared" ref="AY55:AY56" si="61">SUM(AU55:AX55)</f>
        <v>67053.932336121885</v>
      </c>
      <c r="AZ55" s="729"/>
      <c r="BA55" s="730">
        <f>SUM(E55:N55)</f>
        <v>11310.301839827787</v>
      </c>
      <c r="BB55" s="731">
        <f>SUM(O55:Y55)</f>
        <v>9155.9586322415435</v>
      </c>
      <c r="BC55" s="604">
        <f>SUM(Z55:AJ55)</f>
        <v>41201.813845086945</v>
      </c>
      <c r="BD55" s="604">
        <f>SUM(AK55:AQ55)</f>
        <v>5385.8580189656132</v>
      </c>
      <c r="BE55" s="841">
        <v>0</v>
      </c>
      <c r="BF55" s="615">
        <f t="shared" ref="BF55:BF56" si="62">SUM(BA55:BD55)</f>
        <v>67053.932336121885</v>
      </c>
    </row>
    <row r="56" spans="1:58" x14ac:dyDescent="0.25">
      <c r="A56" s="249"/>
      <c r="B56" s="258"/>
      <c r="C56" s="212">
        <v>2202</v>
      </c>
      <c r="D56" s="290" t="s">
        <v>126</v>
      </c>
      <c r="E56" s="838">
        <v>5385.8580189656132</v>
      </c>
      <c r="F56" s="839">
        <v>0</v>
      </c>
      <c r="G56" s="839">
        <v>0</v>
      </c>
      <c r="H56" s="839">
        <v>0</v>
      </c>
      <c r="I56" s="840">
        <v>10771.716037931226</v>
      </c>
      <c r="J56" s="840">
        <v>0</v>
      </c>
      <c r="K56" s="840">
        <v>0</v>
      </c>
      <c r="L56" s="841">
        <v>0</v>
      </c>
      <c r="M56" s="841">
        <v>0</v>
      </c>
      <c r="N56" s="842">
        <v>0</v>
      </c>
      <c r="O56" s="838">
        <v>8078.7870284484206</v>
      </c>
      <c r="P56" s="839">
        <v>0</v>
      </c>
      <c r="Q56" s="839">
        <v>0</v>
      </c>
      <c r="R56" s="839">
        <v>0</v>
      </c>
      <c r="S56" s="839">
        <v>0</v>
      </c>
      <c r="T56" s="840">
        <v>8078.7870284484206</v>
      </c>
      <c r="U56" s="734">
        <v>9155.9586322415435</v>
      </c>
      <c r="V56" s="843">
        <v>0</v>
      </c>
      <c r="W56" s="843">
        <v>0</v>
      </c>
      <c r="X56" s="840">
        <v>0</v>
      </c>
      <c r="Y56" s="840">
        <v>0</v>
      </c>
      <c r="Z56" s="838">
        <v>0</v>
      </c>
      <c r="AA56" s="840">
        <v>0</v>
      </c>
      <c r="AB56" s="840">
        <v>0</v>
      </c>
      <c r="AC56" s="734">
        <v>0</v>
      </c>
      <c r="AD56" s="840">
        <v>53858.580189656139</v>
      </c>
      <c r="AE56" s="840">
        <v>26929.290094828069</v>
      </c>
      <c r="AF56" s="840">
        <v>8078.7870284484206</v>
      </c>
      <c r="AG56" s="840">
        <v>8078.7870284484206</v>
      </c>
      <c r="AH56" s="840">
        <v>6732.3225237070174</v>
      </c>
      <c r="AI56" s="840">
        <v>0</v>
      </c>
      <c r="AJ56" s="842">
        <v>0</v>
      </c>
      <c r="AK56" s="839">
        <v>21543.432075862453</v>
      </c>
      <c r="AL56" s="839">
        <v>21543.432075862453</v>
      </c>
      <c r="AM56" s="839">
        <v>0</v>
      </c>
      <c r="AN56" s="839">
        <v>0</v>
      </c>
      <c r="AO56" s="839">
        <v>0</v>
      </c>
      <c r="AP56" s="839">
        <v>0</v>
      </c>
      <c r="AQ56" s="840">
        <v>0</v>
      </c>
      <c r="AR56" s="841">
        <v>0</v>
      </c>
      <c r="AS56" s="725">
        <f>SUM(E56:AR56)</f>
        <v>188235.73776284821</v>
      </c>
      <c r="AT56" s="726"/>
      <c r="AU56" s="727">
        <f>$AS56/4</f>
        <v>47058.934440712052</v>
      </c>
      <c r="AV56" s="727">
        <f t="shared" si="60"/>
        <v>47058.934440712052</v>
      </c>
      <c r="AW56" s="727">
        <f t="shared" si="60"/>
        <v>47058.934440712052</v>
      </c>
      <c r="AX56" s="727">
        <f t="shared" si="60"/>
        <v>47058.934440712052</v>
      </c>
      <c r="AY56" s="728">
        <f t="shared" si="61"/>
        <v>188235.73776284821</v>
      </c>
      <c r="AZ56" s="729"/>
      <c r="BA56" s="730">
        <f>SUM(E56:N56)</f>
        <v>16157.574056896839</v>
      </c>
      <c r="BB56" s="731">
        <f>SUM(O56:Y56)</f>
        <v>25313.532689138385</v>
      </c>
      <c r="BC56" s="604">
        <f>SUM(Z56:AJ56)</f>
        <v>103677.76686508807</v>
      </c>
      <c r="BD56" s="604">
        <f>SUM(AK56:AQ56)</f>
        <v>43086.864151724905</v>
      </c>
      <c r="BE56" s="841">
        <v>0</v>
      </c>
      <c r="BF56" s="615">
        <f t="shared" si="62"/>
        <v>188235.73776284821</v>
      </c>
    </row>
    <row r="57" spans="1:58" x14ac:dyDescent="0.25">
      <c r="A57" s="249"/>
      <c r="B57" s="258"/>
      <c r="C57" s="258"/>
      <c r="D57" s="269"/>
      <c r="E57" s="744"/>
      <c r="F57" s="747"/>
      <c r="G57" s="747"/>
      <c r="H57" s="747"/>
      <c r="I57" s="745"/>
      <c r="J57" s="745"/>
      <c r="K57" s="745"/>
      <c r="L57" s="825"/>
      <c r="M57" s="825"/>
      <c r="N57" s="746"/>
      <c r="O57" s="744"/>
      <c r="P57" s="747"/>
      <c r="Q57" s="747"/>
      <c r="R57" s="747"/>
      <c r="S57" s="747"/>
      <c r="T57" s="745"/>
      <c r="U57" s="745"/>
      <c r="V57" s="745"/>
      <c r="W57" s="745"/>
      <c r="X57" s="745"/>
      <c r="Y57" s="745"/>
      <c r="Z57" s="744"/>
      <c r="AA57" s="745"/>
      <c r="AB57" s="745"/>
      <c r="AC57" s="745"/>
      <c r="AD57" s="745"/>
      <c r="AE57" s="745"/>
      <c r="AF57" s="745"/>
      <c r="AG57" s="745"/>
      <c r="AH57" s="745"/>
      <c r="AI57" s="745"/>
      <c r="AJ57" s="746"/>
      <c r="AK57" s="747"/>
      <c r="AL57" s="747"/>
      <c r="AM57" s="747"/>
      <c r="AN57" s="747"/>
      <c r="AO57" s="747"/>
      <c r="AP57" s="747"/>
      <c r="AQ57" s="745"/>
      <c r="AR57" s="825"/>
      <c r="AS57" s="748"/>
      <c r="AT57" s="749"/>
      <c r="AU57" s="750"/>
      <c r="AV57" s="751"/>
      <c r="AW57" s="751"/>
      <c r="AX57" s="751"/>
      <c r="AY57" s="752"/>
      <c r="AZ57" s="729"/>
      <c r="BA57" s="730"/>
      <c r="BB57" s="731"/>
      <c r="BC57" s="604"/>
      <c r="BD57" s="604"/>
      <c r="BE57" s="825"/>
      <c r="BF57" s="615"/>
    </row>
    <row r="58" spans="1:58" x14ac:dyDescent="0.25">
      <c r="A58" s="249"/>
      <c r="B58" s="258"/>
      <c r="C58" s="258">
        <v>2299</v>
      </c>
      <c r="D58" s="269" t="s">
        <v>106</v>
      </c>
      <c r="E58" s="750">
        <f t="shared" ref="E58:AR58" si="63">SUM(E55:E56)</f>
        <v>5924.4438208621741</v>
      </c>
      <c r="F58" s="750">
        <f t="shared" si="63"/>
        <v>0</v>
      </c>
      <c r="G58" s="750">
        <f t="shared" si="63"/>
        <v>0</v>
      </c>
      <c r="H58" s="750">
        <f t="shared" si="63"/>
        <v>0</v>
      </c>
      <c r="I58" s="751">
        <f t="shared" si="63"/>
        <v>21543.432075862453</v>
      </c>
      <c r="J58" s="751">
        <f t="shared" si="63"/>
        <v>0</v>
      </c>
      <c r="K58" s="751">
        <f t="shared" si="63"/>
        <v>0</v>
      </c>
      <c r="L58" s="751">
        <f t="shared" si="63"/>
        <v>0</v>
      </c>
      <c r="M58" s="751">
        <f t="shared" si="63"/>
        <v>0</v>
      </c>
      <c r="N58" s="822">
        <f t="shared" si="63"/>
        <v>0</v>
      </c>
      <c r="O58" s="750">
        <f t="shared" si="63"/>
        <v>8078.7870284484206</v>
      </c>
      <c r="P58" s="750">
        <f t="shared" si="63"/>
        <v>0</v>
      </c>
      <c r="Q58" s="750">
        <f t="shared" si="63"/>
        <v>0</v>
      </c>
      <c r="R58" s="750">
        <f t="shared" si="63"/>
        <v>0</v>
      </c>
      <c r="S58" s="750">
        <f t="shared" si="63"/>
        <v>0</v>
      </c>
      <c r="T58" s="751">
        <f t="shared" si="63"/>
        <v>8078.7870284484206</v>
      </c>
      <c r="U58" s="751">
        <f t="shared" si="63"/>
        <v>18311.917264483087</v>
      </c>
      <c r="V58" s="751">
        <f t="shared" si="63"/>
        <v>0</v>
      </c>
      <c r="W58" s="751">
        <f t="shared" si="63"/>
        <v>0</v>
      </c>
      <c r="X58" s="751">
        <f t="shared" si="63"/>
        <v>0</v>
      </c>
      <c r="Y58" s="751">
        <f t="shared" si="63"/>
        <v>0</v>
      </c>
      <c r="Z58" s="750">
        <f t="shared" ref="Z58:AP58" si="64">SUM(Z55:Z56)</f>
        <v>0</v>
      </c>
      <c r="AA58" s="751">
        <f t="shared" si="64"/>
        <v>0</v>
      </c>
      <c r="AB58" s="751">
        <f t="shared" si="64"/>
        <v>0</v>
      </c>
      <c r="AC58" s="751">
        <f t="shared" si="64"/>
        <v>0</v>
      </c>
      <c r="AD58" s="751">
        <f t="shared" si="64"/>
        <v>53858.580189656139</v>
      </c>
      <c r="AE58" s="751">
        <f t="shared" si="64"/>
        <v>26929.290094828069</v>
      </c>
      <c r="AF58" s="751">
        <f t="shared" si="64"/>
        <v>21651.149236241767</v>
      </c>
      <c r="AG58" s="751">
        <f t="shared" si="64"/>
        <v>21651.149236241767</v>
      </c>
      <c r="AH58" s="751">
        <f t="shared" si="64"/>
        <v>11902.746221914007</v>
      </c>
      <c r="AI58" s="751">
        <f t="shared" si="64"/>
        <v>8886.6657312932621</v>
      </c>
      <c r="AJ58" s="822">
        <f t="shared" si="64"/>
        <v>0</v>
      </c>
      <c r="AK58" s="823">
        <f t="shared" si="64"/>
        <v>21543.432075862453</v>
      </c>
      <c r="AL58" s="823">
        <f t="shared" si="64"/>
        <v>21543.432075862453</v>
      </c>
      <c r="AM58" s="823">
        <f t="shared" si="64"/>
        <v>0</v>
      </c>
      <c r="AN58" s="823">
        <f t="shared" si="64"/>
        <v>2692.9290094828066</v>
      </c>
      <c r="AO58" s="823">
        <f t="shared" si="64"/>
        <v>0</v>
      </c>
      <c r="AP58" s="823">
        <f t="shared" si="64"/>
        <v>0</v>
      </c>
      <c r="AQ58" s="751">
        <f t="shared" si="63"/>
        <v>2692.9290094828066</v>
      </c>
      <c r="AR58" s="751">
        <f t="shared" si="63"/>
        <v>0</v>
      </c>
      <c r="AS58" s="824">
        <f>SUM(AS55:AS56)</f>
        <v>255289.67009897009</v>
      </c>
      <c r="AT58" s="749"/>
      <c r="AU58" s="750">
        <f>SUM(AU55:AU56)</f>
        <v>63822.417524742523</v>
      </c>
      <c r="AV58" s="751">
        <f t="shared" ref="AV58:AX58" si="65">SUM(AV55:AV56)</f>
        <v>63822.417524742523</v>
      </c>
      <c r="AW58" s="751">
        <f t="shared" si="65"/>
        <v>63822.417524742523</v>
      </c>
      <c r="AX58" s="751">
        <f t="shared" si="65"/>
        <v>63822.417524742523</v>
      </c>
      <c r="AY58" s="752">
        <f t="shared" ref="AY58" si="66">SUM(AY55:AY56)</f>
        <v>255289.67009897009</v>
      </c>
      <c r="AZ58" s="729"/>
      <c r="BA58" s="730">
        <f>SUM(E58:N58)</f>
        <v>27467.875896724625</v>
      </c>
      <c r="BB58" s="731">
        <f>SUM(O58:Y58)</f>
        <v>34469.49132137993</v>
      </c>
      <c r="BC58" s="604">
        <f>SUM(Z58:AJ58)</f>
        <v>144879.58071017501</v>
      </c>
      <c r="BD58" s="604">
        <f>SUM(AK58:AQ58)</f>
        <v>48472.722170690511</v>
      </c>
      <c r="BE58" s="751">
        <f t="shared" ref="BE58" si="67">SUM(BE55:BE56)</f>
        <v>0</v>
      </c>
      <c r="BF58" s="615">
        <f>SUM(BA58:BD58)</f>
        <v>255289.67009897009</v>
      </c>
    </row>
    <row r="59" spans="1:58" x14ac:dyDescent="0.25">
      <c r="A59" s="283"/>
      <c r="B59" s="284"/>
      <c r="C59" s="284"/>
      <c r="D59" s="284"/>
      <c r="E59" s="831"/>
      <c r="F59" s="832"/>
      <c r="G59" s="832"/>
      <c r="H59" s="832"/>
      <c r="I59" s="832"/>
      <c r="J59" s="832"/>
      <c r="K59" s="832"/>
      <c r="L59" s="832"/>
      <c r="M59" s="832"/>
      <c r="N59" s="833"/>
      <c r="O59" s="831"/>
      <c r="P59" s="832"/>
      <c r="Q59" s="832"/>
      <c r="R59" s="832"/>
      <c r="S59" s="832"/>
      <c r="T59" s="832"/>
      <c r="U59" s="832"/>
      <c r="V59" s="832"/>
      <c r="W59" s="832"/>
      <c r="X59" s="747"/>
      <c r="Y59" s="832"/>
      <c r="Z59" s="831"/>
      <c r="AA59" s="832"/>
      <c r="AB59" s="832"/>
      <c r="AC59" s="832"/>
      <c r="AD59" s="832"/>
      <c r="AE59" s="832"/>
      <c r="AF59" s="832"/>
      <c r="AG59" s="832"/>
      <c r="AH59" s="832"/>
      <c r="AI59" s="832"/>
      <c r="AJ59" s="833"/>
      <c r="AK59" s="832"/>
      <c r="AL59" s="832"/>
      <c r="AM59" s="832"/>
      <c r="AN59" s="832"/>
      <c r="AO59" s="832"/>
      <c r="AP59" s="832"/>
      <c r="AQ59" s="832"/>
      <c r="AR59" s="832"/>
      <c r="AS59" s="834"/>
      <c r="AT59" s="749"/>
      <c r="AU59" s="835"/>
      <c r="AV59" s="836"/>
      <c r="AW59" s="836"/>
      <c r="AX59" s="836"/>
      <c r="AY59" s="837"/>
      <c r="AZ59" s="729"/>
      <c r="BA59" s="730"/>
      <c r="BB59" s="731"/>
      <c r="BC59" s="604"/>
      <c r="BD59" s="604"/>
      <c r="BE59" s="832"/>
      <c r="BF59" s="615"/>
    </row>
    <row r="60" spans="1:58" x14ac:dyDescent="0.25">
      <c r="A60" s="249"/>
      <c r="B60" s="258">
        <v>2300</v>
      </c>
      <c r="C60" s="258" t="s">
        <v>127</v>
      </c>
      <c r="D60" s="269"/>
      <c r="E60" s="744"/>
      <c r="F60" s="747"/>
      <c r="G60" s="747"/>
      <c r="H60" s="747"/>
      <c r="I60" s="745"/>
      <c r="J60" s="745"/>
      <c r="K60" s="745"/>
      <c r="L60" s="825"/>
      <c r="M60" s="825"/>
      <c r="N60" s="746"/>
      <c r="O60" s="744"/>
      <c r="P60" s="747"/>
      <c r="Q60" s="747"/>
      <c r="R60" s="747"/>
      <c r="S60" s="747"/>
      <c r="T60" s="745"/>
      <c r="U60" s="745"/>
      <c r="V60" s="745"/>
      <c r="W60" s="745"/>
      <c r="X60" s="745"/>
      <c r="Y60" s="745"/>
      <c r="Z60" s="744"/>
      <c r="AA60" s="745"/>
      <c r="AB60" s="745"/>
      <c r="AC60" s="745"/>
      <c r="AD60" s="745"/>
      <c r="AE60" s="745"/>
      <c r="AF60" s="745"/>
      <c r="AG60" s="745"/>
      <c r="AH60" s="745"/>
      <c r="AI60" s="745"/>
      <c r="AJ60" s="746"/>
      <c r="AK60" s="747"/>
      <c r="AL60" s="747"/>
      <c r="AM60" s="747"/>
      <c r="AN60" s="747"/>
      <c r="AO60" s="747"/>
      <c r="AP60" s="747"/>
      <c r="AQ60" s="745"/>
      <c r="AR60" s="825"/>
      <c r="AS60" s="748"/>
      <c r="AT60" s="749"/>
      <c r="AU60" s="750"/>
      <c r="AV60" s="751"/>
      <c r="AW60" s="751"/>
      <c r="AX60" s="751"/>
      <c r="AY60" s="752"/>
      <c r="AZ60" s="729"/>
      <c r="BA60" s="730"/>
      <c r="BB60" s="731"/>
      <c r="BC60" s="604"/>
      <c r="BD60" s="604"/>
      <c r="BE60" s="825"/>
      <c r="BF60" s="615"/>
    </row>
    <row r="61" spans="1:58" x14ac:dyDescent="0.25">
      <c r="A61" s="249"/>
      <c r="B61" s="258"/>
      <c r="C61" s="212">
        <v>2301</v>
      </c>
      <c r="D61" s="290" t="s">
        <v>128</v>
      </c>
      <c r="E61" s="838">
        <v>5385.8580189656132</v>
      </c>
      <c r="F61" s="839">
        <v>0</v>
      </c>
      <c r="G61" s="839">
        <v>0</v>
      </c>
      <c r="H61" s="839">
        <v>0</v>
      </c>
      <c r="I61" s="840">
        <v>8078.7870284484206</v>
      </c>
      <c r="J61" s="840">
        <v>0</v>
      </c>
      <c r="K61" s="840">
        <v>0</v>
      </c>
      <c r="L61" s="841">
        <v>0</v>
      </c>
      <c r="M61" s="841">
        <v>0</v>
      </c>
      <c r="N61" s="842">
        <v>0</v>
      </c>
      <c r="O61" s="838">
        <v>10771.716037931226</v>
      </c>
      <c r="P61" s="839">
        <v>0</v>
      </c>
      <c r="Q61" s="839">
        <v>0</v>
      </c>
      <c r="R61" s="839">
        <v>0</v>
      </c>
      <c r="S61" s="839">
        <v>0</v>
      </c>
      <c r="T61" s="840">
        <v>10771.716037931226</v>
      </c>
      <c r="U61" s="840">
        <v>0</v>
      </c>
      <c r="V61" s="840">
        <v>0</v>
      </c>
      <c r="W61" s="840">
        <v>0</v>
      </c>
      <c r="X61" s="840">
        <v>10771.716037931226</v>
      </c>
      <c r="Y61" s="840">
        <v>0</v>
      </c>
      <c r="Z61" s="838">
        <v>5385.8580189656132</v>
      </c>
      <c r="AA61" s="840">
        <v>0</v>
      </c>
      <c r="AB61" s="840">
        <v>13464.645047414035</v>
      </c>
      <c r="AC61" s="734">
        <v>0</v>
      </c>
      <c r="AD61" s="840">
        <v>0</v>
      </c>
      <c r="AE61" s="840">
        <v>0</v>
      </c>
      <c r="AF61" s="840">
        <v>0</v>
      </c>
      <c r="AG61" s="840">
        <v>0</v>
      </c>
      <c r="AH61" s="840">
        <v>8078.7870284484206</v>
      </c>
      <c r="AI61" s="840">
        <v>0</v>
      </c>
      <c r="AJ61" s="842">
        <v>5385.8580189656132</v>
      </c>
      <c r="AK61" s="839">
        <v>0</v>
      </c>
      <c r="AL61" s="839">
        <v>0</v>
      </c>
      <c r="AM61" s="839">
        <v>0</v>
      </c>
      <c r="AN61" s="839">
        <v>2692.9290094828066</v>
      </c>
      <c r="AO61" s="839">
        <v>0</v>
      </c>
      <c r="AP61" s="839">
        <v>0</v>
      </c>
      <c r="AQ61" s="840">
        <v>2692.9290094828066</v>
      </c>
      <c r="AR61" s="841">
        <v>0</v>
      </c>
      <c r="AS61" s="725">
        <f>SUM(E61:AR61)</f>
        <v>83480.799293966993</v>
      </c>
      <c r="AT61" s="726"/>
      <c r="AU61" s="727">
        <f>$AS61/4</f>
        <v>20870.199823491748</v>
      </c>
      <c r="AV61" s="727">
        <f t="shared" ref="AV61:AX61" si="68">$AS61/4</f>
        <v>20870.199823491748</v>
      </c>
      <c r="AW61" s="727">
        <f t="shared" si="68"/>
        <v>20870.199823491748</v>
      </c>
      <c r="AX61" s="727">
        <f t="shared" si="68"/>
        <v>20870.199823491748</v>
      </c>
      <c r="AY61" s="728">
        <f>SUM(AU61:AX61)</f>
        <v>83480.799293966993</v>
      </c>
      <c r="AZ61" s="729"/>
      <c r="BA61" s="730">
        <f>SUM(E61:N61)</f>
        <v>13464.645047414033</v>
      </c>
      <c r="BB61" s="731">
        <f>SUM(O61:Y61)</f>
        <v>32315.148113793679</v>
      </c>
      <c r="BC61" s="604">
        <f>SUM(Z61:AJ61)</f>
        <v>32315.148113793683</v>
      </c>
      <c r="BD61" s="604">
        <f>SUM(AK61:AQ61)</f>
        <v>5385.8580189656132</v>
      </c>
      <c r="BE61" s="841">
        <v>0</v>
      </c>
      <c r="BF61" s="615">
        <f>SUM(BA61:BD61)</f>
        <v>83480.799293966993</v>
      </c>
    </row>
    <row r="62" spans="1:58" x14ac:dyDescent="0.25">
      <c r="A62" s="258"/>
      <c r="B62" s="258"/>
      <c r="C62" s="258"/>
      <c r="D62" s="269"/>
      <c r="E62" s="744"/>
      <c r="F62" s="747"/>
      <c r="G62" s="747"/>
      <c r="H62" s="747"/>
      <c r="I62" s="745"/>
      <c r="J62" s="745"/>
      <c r="K62" s="745"/>
      <c r="L62" s="825"/>
      <c r="M62" s="825"/>
      <c r="N62" s="746"/>
      <c r="O62" s="744"/>
      <c r="P62" s="747"/>
      <c r="Q62" s="747"/>
      <c r="R62" s="747"/>
      <c r="S62" s="747"/>
      <c r="T62" s="745"/>
      <c r="U62" s="745"/>
      <c r="V62" s="745"/>
      <c r="W62" s="745"/>
      <c r="X62" s="745"/>
      <c r="Y62" s="745"/>
      <c r="Z62" s="744"/>
      <c r="AA62" s="745"/>
      <c r="AB62" s="745"/>
      <c r="AC62" s="745"/>
      <c r="AD62" s="745"/>
      <c r="AE62" s="745"/>
      <c r="AF62" s="745"/>
      <c r="AG62" s="745"/>
      <c r="AH62" s="745"/>
      <c r="AI62" s="745"/>
      <c r="AJ62" s="746"/>
      <c r="AK62" s="747"/>
      <c r="AL62" s="747"/>
      <c r="AM62" s="747"/>
      <c r="AN62" s="747"/>
      <c r="AO62" s="747"/>
      <c r="AP62" s="747"/>
      <c r="AQ62" s="745"/>
      <c r="AR62" s="825"/>
      <c r="AS62" s="748"/>
      <c r="AT62" s="749"/>
      <c r="AU62" s="750"/>
      <c r="AV62" s="751"/>
      <c r="AW62" s="751"/>
      <c r="AX62" s="751"/>
      <c r="AY62" s="752"/>
      <c r="AZ62" s="729"/>
      <c r="BA62" s="730"/>
      <c r="BB62" s="731"/>
      <c r="BC62" s="604"/>
      <c r="BD62" s="604"/>
      <c r="BE62" s="825"/>
      <c r="BF62" s="615"/>
    </row>
    <row r="63" spans="1:58" x14ac:dyDescent="0.25">
      <c r="A63" s="249"/>
      <c r="B63" s="258"/>
      <c r="C63" s="258">
        <v>2399</v>
      </c>
      <c r="D63" s="269" t="s">
        <v>106</v>
      </c>
      <c r="E63" s="750">
        <f t="shared" ref="E63:AQ63" si="69">E61</f>
        <v>5385.8580189656132</v>
      </c>
      <c r="F63" s="750">
        <f t="shared" si="69"/>
        <v>0</v>
      </c>
      <c r="G63" s="750">
        <f t="shared" si="69"/>
        <v>0</v>
      </c>
      <c r="H63" s="750">
        <f t="shared" si="69"/>
        <v>0</v>
      </c>
      <c r="I63" s="751">
        <f t="shared" si="69"/>
        <v>8078.7870284484206</v>
      </c>
      <c r="J63" s="751">
        <f t="shared" si="69"/>
        <v>0</v>
      </c>
      <c r="K63" s="751">
        <f t="shared" si="69"/>
        <v>0</v>
      </c>
      <c r="L63" s="751">
        <f t="shared" si="69"/>
        <v>0</v>
      </c>
      <c r="M63" s="751">
        <f t="shared" si="69"/>
        <v>0</v>
      </c>
      <c r="N63" s="822">
        <f t="shared" si="69"/>
        <v>0</v>
      </c>
      <c r="O63" s="750">
        <f t="shared" si="69"/>
        <v>10771.716037931226</v>
      </c>
      <c r="P63" s="750">
        <f t="shared" si="69"/>
        <v>0</v>
      </c>
      <c r="Q63" s="750">
        <f t="shared" si="69"/>
        <v>0</v>
      </c>
      <c r="R63" s="750">
        <f t="shared" si="69"/>
        <v>0</v>
      </c>
      <c r="S63" s="750">
        <f t="shared" si="69"/>
        <v>0</v>
      </c>
      <c r="T63" s="751">
        <f t="shared" si="69"/>
        <v>10771.716037931226</v>
      </c>
      <c r="U63" s="751">
        <f t="shared" si="69"/>
        <v>0</v>
      </c>
      <c r="V63" s="751">
        <f t="shared" si="69"/>
        <v>0</v>
      </c>
      <c r="W63" s="751">
        <f t="shared" si="69"/>
        <v>0</v>
      </c>
      <c r="X63" s="751">
        <f t="shared" si="69"/>
        <v>10771.716037931226</v>
      </c>
      <c r="Y63" s="751">
        <f t="shared" si="69"/>
        <v>0</v>
      </c>
      <c r="Z63" s="750">
        <f t="shared" ref="Z63:AP63" si="70">Z61</f>
        <v>5385.8580189656132</v>
      </c>
      <c r="AA63" s="751">
        <f t="shared" si="70"/>
        <v>0</v>
      </c>
      <c r="AB63" s="751">
        <f t="shared" si="70"/>
        <v>13464.645047414035</v>
      </c>
      <c r="AC63" s="751">
        <f t="shared" si="70"/>
        <v>0</v>
      </c>
      <c r="AD63" s="751">
        <f t="shared" si="70"/>
        <v>0</v>
      </c>
      <c r="AE63" s="751">
        <f t="shared" si="70"/>
        <v>0</v>
      </c>
      <c r="AF63" s="751">
        <f t="shared" si="70"/>
        <v>0</v>
      </c>
      <c r="AG63" s="751">
        <f t="shared" si="70"/>
        <v>0</v>
      </c>
      <c r="AH63" s="751">
        <f t="shared" si="70"/>
        <v>8078.7870284484206</v>
      </c>
      <c r="AI63" s="751">
        <f t="shared" si="70"/>
        <v>0</v>
      </c>
      <c r="AJ63" s="822">
        <f t="shared" si="70"/>
        <v>5385.8580189656132</v>
      </c>
      <c r="AK63" s="823">
        <f t="shared" si="70"/>
        <v>0</v>
      </c>
      <c r="AL63" s="823">
        <f t="shared" si="70"/>
        <v>0</v>
      </c>
      <c r="AM63" s="823">
        <f t="shared" si="70"/>
        <v>0</v>
      </c>
      <c r="AN63" s="823">
        <f t="shared" si="70"/>
        <v>2692.9290094828066</v>
      </c>
      <c r="AO63" s="823">
        <f t="shared" si="70"/>
        <v>0</v>
      </c>
      <c r="AP63" s="823">
        <f t="shared" si="70"/>
        <v>0</v>
      </c>
      <c r="AQ63" s="751">
        <f t="shared" si="69"/>
        <v>2692.9290094828066</v>
      </c>
      <c r="AR63" s="751">
        <f t="shared" ref="AR63" si="71">AR61</f>
        <v>0</v>
      </c>
      <c r="AS63" s="824">
        <f>AS61</f>
        <v>83480.799293966993</v>
      </c>
      <c r="AT63" s="749"/>
      <c r="AU63" s="750">
        <f>AU61</f>
        <v>20870.199823491748</v>
      </c>
      <c r="AV63" s="751">
        <f>AV61</f>
        <v>20870.199823491748</v>
      </c>
      <c r="AW63" s="751">
        <f>AW61</f>
        <v>20870.199823491748</v>
      </c>
      <c r="AX63" s="751">
        <f t="shared" ref="AX63" si="72">AX61</f>
        <v>20870.199823491748</v>
      </c>
      <c r="AY63" s="752">
        <f t="shared" ref="AY63" si="73">AY61</f>
        <v>83480.799293966993</v>
      </c>
      <c r="AZ63" s="729"/>
      <c r="BA63" s="730">
        <f>SUM(E63:N63)</f>
        <v>13464.645047414033</v>
      </c>
      <c r="BB63" s="731">
        <f>SUM(O63:Y63)</f>
        <v>32315.148113793679</v>
      </c>
      <c r="BC63" s="604">
        <f>SUM(Z63:AJ63)</f>
        <v>32315.148113793683</v>
      </c>
      <c r="BD63" s="604">
        <f>SUM(AK63:AQ63)</f>
        <v>5385.8580189656132</v>
      </c>
      <c r="BE63" s="751">
        <f t="shared" ref="BE63" si="74">BE61</f>
        <v>0</v>
      </c>
      <c r="BF63" s="615">
        <f>SUM(BA63:BD63)</f>
        <v>83480.799293966993</v>
      </c>
    </row>
    <row r="64" spans="1:58" x14ac:dyDescent="0.25">
      <c r="A64" s="249"/>
      <c r="B64" s="258"/>
      <c r="C64" s="258"/>
      <c r="D64" s="269"/>
      <c r="E64" s="744"/>
      <c r="F64" s="747"/>
      <c r="G64" s="747"/>
      <c r="H64" s="747"/>
      <c r="I64" s="745"/>
      <c r="J64" s="745"/>
      <c r="K64" s="745"/>
      <c r="L64" s="825"/>
      <c r="M64" s="825"/>
      <c r="N64" s="746"/>
      <c r="O64" s="744"/>
      <c r="P64" s="747"/>
      <c r="Q64" s="747"/>
      <c r="R64" s="747"/>
      <c r="S64" s="747"/>
      <c r="T64" s="745"/>
      <c r="U64" s="745"/>
      <c r="V64" s="745"/>
      <c r="W64" s="745"/>
      <c r="X64" s="745"/>
      <c r="Y64" s="745"/>
      <c r="Z64" s="744"/>
      <c r="AA64" s="745"/>
      <c r="AB64" s="745"/>
      <c r="AC64" s="745"/>
      <c r="AD64" s="745"/>
      <c r="AE64" s="745"/>
      <c r="AF64" s="745"/>
      <c r="AG64" s="745"/>
      <c r="AH64" s="745"/>
      <c r="AI64" s="745"/>
      <c r="AJ64" s="746"/>
      <c r="AK64" s="747"/>
      <c r="AL64" s="747"/>
      <c r="AM64" s="747"/>
      <c r="AN64" s="747"/>
      <c r="AO64" s="747"/>
      <c r="AP64" s="747"/>
      <c r="AQ64" s="745"/>
      <c r="AR64" s="745"/>
      <c r="AS64" s="748"/>
      <c r="AT64" s="749"/>
      <c r="AU64" s="750"/>
      <c r="AV64" s="751"/>
      <c r="AW64" s="751"/>
      <c r="AX64" s="751"/>
      <c r="AY64" s="752"/>
      <c r="AZ64" s="729"/>
      <c r="BA64" s="730"/>
      <c r="BB64" s="731"/>
      <c r="BC64" s="604"/>
      <c r="BD64" s="604"/>
      <c r="BE64" s="745"/>
      <c r="BF64" s="615"/>
    </row>
    <row r="65" spans="1:58" x14ac:dyDescent="0.25">
      <c r="A65" s="249"/>
      <c r="B65" s="258">
        <v>2999</v>
      </c>
      <c r="C65" s="258" t="s">
        <v>121</v>
      </c>
      <c r="D65" s="259"/>
      <c r="E65" s="750">
        <f t="shared" ref="E65:AQ65" si="75">E52+E58+E63</f>
        <v>11310.301839827787</v>
      </c>
      <c r="F65" s="750">
        <f t="shared" si="75"/>
        <v>0</v>
      </c>
      <c r="G65" s="750">
        <f t="shared" si="75"/>
        <v>0</v>
      </c>
      <c r="H65" s="750">
        <f t="shared" si="75"/>
        <v>0</v>
      </c>
      <c r="I65" s="751">
        <f t="shared" si="75"/>
        <v>29622.219104310872</v>
      </c>
      <c r="J65" s="751">
        <f t="shared" si="75"/>
        <v>0</v>
      </c>
      <c r="K65" s="751">
        <f t="shared" si="75"/>
        <v>0</v>
      </c>
      <c r="L65" s="751">
        <f t="shared" si="75"/>
        <v>0</v>
      </c>
      <c r="M65" s="751">
        <f t="shared" si="75"/>
        <v>0</v>
      </c>
      <c r="N65" s="822">
        <f t="shared" si="75"/>
        <v>0</v>
      </c>
      <c r="O65" s="750">
        <f t="shared" si="75"/>
        <v>18850.503066379646</v>
      </c>
      <c r="P65" s="750">
        <f t="shared" si="75"/>
        <v>0</v>
      </c>
      <c r="Q65" s="750">
        <f t="shared" si="75"/>
        <v>0</v>
      </c>
      <c r="R65" s="750">
        <f t="shared" si="75"/>
        <v>0</v>
      </c>
      <c r="S65" s="750">
        <f t="shared" si="75"/>
        <v>0</v>
      </c>
      <c r="T65" s="751">
        <f t="shared" si="75"/>
        <v>18850.503066379646</v>
      </c>
      <c r="U65" s="751">
        <f t="shared" si="75"/>
        <v>18311.917264483087</v>
      </c>
      <c r="V65" s="751">
        <f t="shared" si="75"/>
        <v>0</v>
      </c>
      <c r="W65" s="751">
        <f t="shared" si="75"/>
        <v>0</v>
      </c>
      <c r="X65" s="751">
        <f t="shared" si="75"/>
        <v>10771.716037931226</v>
      </c>
      <c r="Y65" s="751">
        <f t="shared" si="75"/>
        <v>0</v>
      </c>
      <c r="Z65" s="750">
        <f t="shared" ref="Z65:AP65" si="76">Z52+Z58+Z63</f>
        <v>5385.8580189656132</v>
      </c>
      <c r="AA65" s="751">
        <f t="shared" si="76"/>
        <v>0</v>
      </c>
      <c r="AB65" s="751">
        <f t="shared" si="76"/>
        <v>13464.645047414035</v>
      </c>
      <c r="AC65" s="751">
        <f t="shared" si="76"/>
        <v>0</v>
      </c>
      <c r="AD65" s="751">
        <f t="shared" si="76"/>
        <v>53858.580189656139</v>
      </c>
      <c r="AE65" s="751">
        <f t="shared" si="76"/>
        <v>26929.290094828069</v>
      </c>
      <c r="AF65" s="751">
        <f t="shared" si="76"/>
        <v>21651.149236241767</v>
      </c>
      <c r="AG65" s="751">
        <f t="shared" si="76"/>
        <v>21651.149236241767</v>
      </c>
      <c r="AH65" s="751">
        <f t="shared" si="76"/>
        <v>19981.533250362427</v>
      </c>
      <c r="AI65" s="751">
        <f t="shared" si="76"/>
        <v>8886.6657312932621</v>
      </c>
      <c r="AJ65" s="822">
        <f t="shared" si="76"/>
        <v>5385.8580189656132</v>
      </c>
      <c r="AK65" s="823">
        <f t="shared" si="76"/>
        <v>21543.432075862453</v>
      </c>
      <c r="AL65" s="823">
        <f t="shared" si="76"/>
        <v>21543.432075862453</v>
      </c>
      <c r="AM65" s="823">
        <f t="shared" si="76"/>
        <v>0</v>
      </c>
      <c r="AN65" s="823">
        <f t="shared" si="76"/>
        <v>5385.8580189656132</v>
      </c>
      <c r="AO65" s="823">
        <f t="shared" si="76"/>
        <v>0</v>
      </c>
      <c r="AP65" s="823">
        <f t="shared" si="76"/>
        <v>0</v>
      </c>
      <c r="AQ65" s="751">
        <f t="shared" si="75"/>
        <v>5385.8580189656132</v>
      </c>
      <c r="AR65" s="751">
        <f t="shared" ref="AR65" si="77">AR52+AR58+AR63</f>
        <v>0</v>
      </c>
      <c r="AS65" s="824">
        <f>AS52+AS58+AS63</f>
        <v>338770.46939293708</v>
      </c>
      <c r="AT65" s="807"/>
      <c r="AU65" s="750">
        <f>AU52+AU58+AU63</f>
        <v>84692.617348234271</v>
      </c>
      <c r="AV65" s="751">
        <f>AV52+AV58+AV63</f>
        <v>84692.617348234271</v>
      </c>
      <c r="AW65" s="751">
        <f>AW52+AW58+AW63</f>
        <v>84692.617348234271</v>
      </c>
      <c r="AX65" s="751">
        <f t="shared" ref="AX65" si="78">AX52+AX58+AX63</f>
        <v>84692.617348234271</v>
      </c>
      <c r="AY65" s="752">
        <f t="shared" ref="AY65" si="79">AY52+AY58+AY63</f>
        <v>338770.46939293708</v>
      </c>
      <c r="AZ65" s="729"/>
      <c r="BA65" s="730">
        <f>SUM(E65:N65)</f>
        <v>40932.520944138661</v>
      </c>
      <c r="BB65" s="731">
        <f>SUM(O65:Y65)</f>
        <v>66784.639435173609</v>
      </c>
      <c r="BC65" s="604">
        <f>SUM(Z65:AJ65)</f>
        <v>177194.7288239687</v>
      </c>
      <c r="BD65" s="604">
        <f>SUM(AK65:AQ65)</f>
        <v>53858.580189656132</v>
      </c>
      <c r="BE65" s="751">
        <f t="shared" ref="BE65" si="80">BE52+BE58+BE63</f>
        <v>0</v>
      </c>
      <c r="BF65" s="615">
        <f>SUM(BA65:BD65)</f>
        <v>338770.46939293708</v>
      </c>
    </row>
    <row r="66" spans="1:58" x14ac:dyDescent="0.25">
      <c r="A66" s="183"/>
      <c r="B66" s="184"/>
      <c r="C66" s="184"/>
      <c r="D66" s="185"/>
      <c r="E66" s="795"/>
      <c r="F66" s="796"/>
      <c r="G66" s="796"/>
      <c r="H66" s="796"/>
      <c r="I66" s="796"/>
      <c r="J66" s="796"/>
      <c r="K66" s="796"/>
      <c r="L66" s="796"/>
      <c r="M66" s="796"/>
      <c r="N66" s="797"/>
      <c r="O66" s="795"/>
      <c r="P66" s="796"/>
      <c r="Q66" s="796"/>
      <c r="R66" s="796"/>
      <c r="S66" s="796"/>
      <c r="T66" s="796"/>
      <c r="U66" s="796"/>
      <c r="V66" s="796"/>
      <c r="W66" s="796"/>
      <c r="X66" s="798"/>
      <c r="Y66" s="796"/>
      <c r="Z66" s="795"/>
      <c r="AA66" s="796"/>
      <c r="AB66" s="796"/>
      <c r="AC66" s="796"/>
      <c r="AD66" s="796"/>
      <c r="AE66" s="796"/>
      <c r="AF66" s="796"/>
      <c r="AG66" s="796"/>
      <c r="AH66" s="796"/>
      <c r="AI66" s="796"/>
      <c r="AJ66" s="797"/>
      <c r="AK66" s="796"/>
      <c r="AL66" s="796"/>
      <c r="AM66" s="796"/>
      <c r="AN66" s="796"/>
      <c r="AO66" s="796"/>
      <c r="AP66" s="796"/>
      <c r="AQ66" s="796"/>
      <c r="AR66" s="796"/>
      <c r="AS66" s="799"/>
      <c r="AT66" s="800"/>
      <c r="AU66" s="759"/>
      <c r="AV66" s="760"/>
      <c r="AW66" s="760"/>
      <c r="AX66" s="760"/>
      <c r="AY66" s="761"/>
      <c r="AZ66" s="729"/>
      <c r="BA66" s="730"/>
      <c r="BB66" s="731"/>
      <c r="BC66" s="604"/>
      <c r="BD66" s="604"/>
      <c r="BE66" s="796"/>
      <c r="BF66" s="615"/>
    </row>
    <row r="67" spans="1:58" x14ac:dyDescent="0.25">
      <c r="A67" s="249">
        <v>30</v>
      </c>
      <c r="B67" s="258" t="s">
        <v>129</v>
      </c>
      <c r="C67" s="258"/>
      <c r="D67" s="259"/>
      <c r="E67" s="801"/>
      <c r="F67" s="802"/>
      <c r="G67" s="802"/>
      <c r="H67" s="802"/>
      <c r="I67" s="803"/>
      <c r="J67" s="803"/>
      <c r="K67" s="803"/>
      <c r="L67" s="804"/>
      <c r="M67" s="804"/>
      <c r="N67" s="805"/>
      <c r="O67" s="801"/>
      <c r="P67" s="802"/>
      <c r="Q67" s="802"/>
      <c r="R67" s="802"/>
      <c r="S67" s="802"/>
      <c r="T67" s="803"/>
      <c r="U67" s="803"/>
      <c r="V67" s="803"/>
      <c r="W67" s="803"/>
      <c r="X67" s="803"/>
      <c r="Y67" s="803"/>
      <c r="Z67" s="801"/>
      <c r="AA67" s="803"/>
      <c r="AB67" s="803"/>
      <c r="AC67" s="803"/>
      <c r="AD67" s="803"/>
      <c r="AE67" s="803"/>
      <c r="AF67" s="803"/>
      <c r="AG67" s="803"/>
      <c r="AH67" s="803"/>
      <c r="AI67" s="803"/>
      <c r="AJ67" s="805"/>
      <c r="AK67" s="802"/>
      <c r="AL67" s="802"/>
      <c r="AM67" s="802"/>
      <c r="AN67" s="802"/>
      <c r="AO67" s="802"/>
      <c r="AP67" s="802"/>
      <c r="AQ67" s="803"/>
      <c r="AR67" s="804"/>
      <c r="AS67" s="806"/>
      <c r="AT67" s="807"/>
      <c r="AU67" s="750"/>
      <c r="AV67" s="751"/>
      <c r="AW67" s="751"/>
      <c r="AX67" s="751"/>
      <c r="AY67" s="752"/>
      <c r="AZ67" s="729"/>
      <c r="BA67" s="730"/>
      <c r="BB67" s="731"/>
      <c r="BC67" s="604"/>
      <c r="BD67" s="604"/>
      <c r="BE67" s="804"/>
      <c r="BF67" s="615"/>
    </row>
    <row r="68" spans="1:58" x14ac:dyDescent="0.25">
      <c r="A68" s="174"/>
      <c r="B68" s="258">
        <v>3200</v>
      </c>
      <c r="C68" s="258" t="s">
        <v>130</v>
      </c>
      <c r="D68" s="259"/>
      <c r="E68" s="801"/>
      <c r="F68" s="802"/>
      <c r="G68" s="802"/>
      <c r="H68" s="802"/>
      <c r="I68" s="803"/>
      <c r="J68" s="803"/>
      <c r="K68" s="803"/>
      <c r="L68" s="804"/>
      <c r="M68" s="804"/>
      <c r="N68" s="805"/>
      <c r="O68" s="801"/>
      <c r="P68" s="802"/>
      <c r="Q68" s="802"/>
      <c r="R68" s="802"/>
      <c r="S68" s="802"/>
      <c r="T68" s="803"/>
      <c r="U68" s="803"/>
      <c r="V68" s="803"/>
      <c r="W68" s="803"/>
      <c r="X68" s="803"/>
      <c r="Y68" s="803"/>
      <c r="Z68" s="801"/>
      <c r="AA68" s="803"/>
      <c r="AB68" s="803"/>
      <c r="AC68" s="803"/>
      <c r="AD68" s="803"/>
      <c r="AE68" s="803"/>
      <c r="AF68" s="803"/>
      <c r="AG68" s="803"/>
      <c r="AH68" s="803"/>
      <c r="AI68" s="803"/>
      <c r="AJ68" s="805"/>
      <c r="AK68" s="802"/>
      <c r="AL68" s="802"/>
      <c r="AM68" s="802"/>
      <c r="AN68" s="802"/>
      <c r="AO68" s="802"/>
      <c r="AP68" s="802"/>
      <c r="AQ68" s="803"/>
      <c r="AR68" s="804"/>
      <c r="AS68" s="806"/>
      <c r="AT68" s="807"/>
      <c r="AU68" s="768"/>
      <c r="AV68" s="789"/>
      <c r="AW68" s="789"/>
      <c r="AX68" s="789"/>
      <c r="AY68" s="770"/>
      <c r="AZ68" s="729"/>
      <c r="BA68" s="730"/>
      <c r="BB68" s="731"/>
      <c r="BC68" s="604"/>
      <c r="BD68" s="604"/>
      <c r="BE68" s="804"/>
      <c r="BF68" s="615"/>
    </row>
    <row r="69" spans="1:58" ht="30" x14ac:dyDescent="0.25">
      <c r="A69" s="174"/>
      <c r="B69" s="258"/>
      <c r="C69" s="212">
        <v>3201</v>
      </c>
      <c r="D69" s="237" t="s">
        <v>131</v>
      </c>
      <c r="E69" s="816">
        <v>0</v>
      </c>
      <c r="F69" s="817">
        <v>131.44819964303881</v>
      </c>
      <c r="G69" s="817">
        <v>1971.7229946455823</v>
      </c>
      <c r="H69" s="817">
        <v>1971.7229946455823</v>
      </c>
      <c r="I69" s="818">
        <v>0</v>
      </c>
      <c r="J69" s="818">
        <v>0</v>
      </c>
      <c r="K69" s="818">
        <v>0</v>
      </c>
      <c r="L69" s="819">
        <v>1314.4819964303879</v>
      </c>
      <c r="M69" s="819">
        <v>328.62049910759697</v>
      </c>
      <c r="N69" s="820">
        <v>12434.999686231471</v>
      </c>
      <c r="O69" s="816">
        <v>0</v>
      </c>
      <c r="P69" s="817">
        <v>3186.4961713931675</v>
      </c>
      <c r="Q69" s="817">
        <v>3288.6274589378199</v>
      </c>
      <c r="R69" s="817">
        <v>3186.4961713931675</v>
      </c>
      <c r="S69" s="817">
        <v>9661.6198017241568</v>
      </c>
      <c r="T69" s="818">
        <v>0</v>
      </c>
      <c r="U69" s="818">
        <v>612.7877252679167</v>
      </c>
      <c r="V69" s="818">
        <v>1797.5106607858895</v>
      </c>
      <c r="W69" s="818">
        <v>8272.6342911168776</v>
      </c>
      <c r="X69" s="818">
        <v>0</v>
      </c>
      <c r="Y69" s="818">
        <v>9661.6198017241568</v>
      </c>
      <c r="Z69" s="816">
        <v>0</v>
      </c>
      <c r="AA69" s="818">
        <v>39.562325482204272</v>
      </c>
      <c r="AB69" s="818">
        <v>3006.7367366475255</v>
      </c>
      <c r="AC69" s="734">
        <v>0</v>
      </c>
      <c r="AD69" s="818">
        <v>0</v>
      </c>
      <c r="AE69" s="818">
        <v>696.2969284867952</v>
      </c>
      <c r="AF69" s="818">
        <v>3742.5959906165249</v>
      </c>
      <c r="AG69" s="818">
        <v>0</v>
      </c>
      <c r="AH69" s="818">
        <v>0</v>
      </c>
      <c r="AI69" s="818">
        <v>0</v>
      </c>
      <c r="AJ69" s="820">
        <v>0</v>
      </c>
      <c r="AK69" s="817">
        <v>0</v>
      </c>
      <c r="AL69" s="817">
        <v>0</v>
      </c>
      <c r="AM69" s="817">
        <v>0</v>
      </c>
      <c r="AN69" s="817">
        <v>0</v>
      </c>
      <c r="AO69" s="817">
        <v>0</v>
      </c>
      <c r="AP69" s="817">
        <v>6582.8372609072476</v>
      </c>
      <c r="AQ69" s="818">
        <v>0</v>
      </c>
      <c r="AR69" s="819"/>
      <c r="AS69" s="725">
        <f>SUM(E69:AQ69)</f>
        <v>71888.817695187099</v>
      </c>
      <c r="AT69" s="726"/>
      <c r="AU69" s="727">
        <f>$AS69/4</f>
        <v>17972.204423796775</v>
      </c>
      <c r="AV69" s="727">
        <f t="shared" ref="AV69:AX69" si="81">$AS69/4</f>
        <v>17972.204423796775</v>
      </c>
      <c r="AW69" s="727">
        <f t="shared" si="81"/>
        <v>17972.204423796775</v>
      </c>
      <c r="AX69" s="727">
        <f t="shared" si="81"/>
        <v>17972.204423796775</v>
      </c>
      <c r="AY69" s="728">
        <f t="shared" ref="AY69:AY73" si="82">SUM(AU69:AX69)</f>
        <v>71888.817695187099</v>
      </c>
      <c r="AZ69" s="729"/>
      <c r="BA69" s="730">
        <f>SUM(E69:N69)</f>
        <v>18152.996370703659</v>
      </c>
      <c r="BB69" s="731">
        <f>SUM(O69:Y69)</f>
        <v>39667.792082343149</v>
      </c>
      <c r="BC69" s="604">
        <f>SUM(Z69:AJ69)</f>
        <v>7485.1919812330507</v>
      </c>
      <c r="BD69" s="604">
        <f>SUM(AK69:AQ69)</f>
        <v>6582.8372609072476</v>
      </c>
      <c r="BE69" s="819">
        <v>0</v>
      </c>
      <c r="BF69" s="615">
        <f t="shared" ref="BF69:BF73" si="83">SUM(BA69:BD69)</f>
        <v>71888.817695187114</v>
      </c>
    </row>
    <row r="70" spans="1:58" x14ac:dyDescent="0.25">
      <c r="A70" s="174"/>
      <c r="B70" s="258"/>
      <c r="C70" s="212">
        <v>3202</v>
      </c>
      <c r="D70" s="237" t="s">
        <v>132</v>
      </c>
      <c r="E70" s="816">
        <v>0</v>
      </c>
      <c r="F70" s="817">
        <v>1314.4819964303879</v>
      </c>
      <c r="G70" s="817">
        <v>0</v>
      </c>
      <c r="H70" s="817">
        <v>0</v>
      </c>
      <c r="I70" s="818">
        <v>657.24099821519394</v>
      </c>
      <c r="J70" s="818">
        <v>0</v>
      </c>
      <c r="K70" s="818">
        <v>0</v>
      </c>
      <c r="L70" s="819">
        <v>0</v>
      </c>
      <c r="M70" s="819">
        <v>0</v>
      </c>
      <c r="N70" s="820">
        <v>5586.5484848291499</v>
      </c>
      <c r="O70" s="816">
        <v>0</v>
      </c>
      <c r="P70" s="817">
        <v>1446.8599068825813</v>
      </c>
      <c r="Q70" s="817">
        <v>1446.8599068825813</v>
      </c>
      <c r="R70" s="817">
        <v>1446.8599068825813</v>
      </c>
      <c r="S70" s="817">
        <v>4340.5797206477437</v>
      </c>
      <c r="T70" s="818">
        <v>0</v>
      </c>
      <c r="U70" s="818">
        <v>1021.3128754465282</v>
      </c>
      <c r="V70" s="818">
        <v>765.98465658489602</v>
      </c>
      <c r="W70" s="818">
        <v>3063.9386263395841</v>
      </c>
      <c r="X70" s="818">
        <v>170.21881257442135</v>
      </c>
      <c r="Y70" s="818">
        <v>4510.798533222166</v>
      </c>
      <c r="Z70" s="816">
        <v>65.93720913700713</v>
      </c>
      <c r="AA70" s="818">
        <v>593.43488223306417</v>
      </c>
      <c r="AB70" s="818">
        <v>1186.8697644661283</v>
      </c>
      <c r="AC70" s="734">
        <v>0</v>
      </c>
      <c r="AD70" s="818">
        <v>26929.290094828069</v>
      </c>
      <c r="AE70" s="818">
        <v>26929.290094828069</v>
      </c>
      <c r="AF70" s="818">
        <v>1681.3988329936819</v>
      </c>
      <c r="AG70" s="818">
        <v>197.81162741102139</v>
      </c>
      <c r="AH70" s="818">
        <v>0</v>
      </c>
      <c r="AI70" s="818">
        <v>0</v>
      </c>
      <c r="AJ70" s="820">
        <v>197.81162741102139</v>
      </c>
      <c r="AK70" s="817">
        <v>0</v>
      </c>
      <c r="AL70" s="817">
        <v>0</v>
      </c>
      <c r="AM70" s="817">
        <v>0</v>
      </c>
      <c r="AN70" s="817">
        <v>626.93688199116639</v>
      </c>
      <c r="AO70" s="817">
        <v>0</v>
      </c>
      <c r="AP70" s="817">
        <v>1253.8737639823328</v>
      </c>
      <c r="AQ70" s="818">
        <v>0</v>
      </c>
      <c r="AR70" s="818">
        <v>0</v>
      </c>
      <c r="AS70" s="725">
        <f>SUM(E70:AQ70)</f>
        <v>85434.339204219374</v>
      </c>
      <c r="AT70" s="726"/>
      <c r="AU70" s="727">
        <f t="shared" ref="AU70:AX73" si="84">$AS70/4</f>
        <v>21358.584801054843</v>
      </c>
      <c r="AV70" s="727">
        <f t="shared" si="84"/>
        <v>21358.584801054843</v>
      </c>
      <c r="AW70" s="727">
        <f t="shared" si="84"/>
        <v>21358.584801054843</v>
      </c>
      <c r="AX70" s="727">
        <f t="shared" si="84"/>
        <v>21358.584801054843</v>
      </c>
      <c r="AY70" s="728">
        <f t="shared" si="82"/>
        <v>85434.339204219374</v>
      </c>
      <c r="AZ70" s="729"/>
      <c r="BA70" s="730">
        <f>SUM(E70:N70)</f>
        <v>7558.2714794747317</v>
      </c>
      <c r="BB70" s="731">
        <f>SUM(O70:Y70)</f>
        <v>18213.412945463086</v>
      </c>
      <c r="BC70" s="604">
        <f>SUM(Z70:AJ70)</f>
        <v>57781.84413330807</v>
      </c>
      <c r="BD70" s="604">
        <f>SUM(AK70:AQ70)</f>
        <v>1880.810645973499</v>
      </c>
      <c r="BE70" s="818">
        <v>0</v>
      </c>
      <c r="BF70" s="615">
        <f t="shared" si="83"/>
        <v>85434.339204219388</v>
      </c>
    </row>
    <row r="71" spans="1:58" ht="30" x14ac:dyDescent="0.25">
      <c r="A71" s="174"/>
      <c r="B71" s="258"/>
      <c r="C71" s="212">
        <v>3203</v>
      </c>
      <c r="D71" s="237" t="s">
        <v>133</v>
      </c>
      <c r="E71" s="816">
        <v>0</v>
      </c>
      <c r="F71" s="817">
        <v>1445.9301960734267</v>
      </c>
      <c r="G71" s="817">
        <v>1971.7229946455823</v>
      </c>
      <c r="H71" s="817">
        <v>0</v>
      </c>
      <c r="I71" s="818">
        <v>0</v>
      </c>
      <c r="J71" s="818">
        <v>6243.789483044342</v>
      </c>
      <c r="K71" s="818">
        <v>4600.6869875063585</v>
      </c>
      <c r="L71" s="819">
        <v>1643.1024955379851</v>
      </c>
      <c r="M71" s="819">
        <v>0</v>
      </c>
      <c r="N71" s="820">
        <v>6703.8581817949789</v>
      </c>
      <c r="O71" s="816">
        <v>0</v>
      </c>
      <c r="P71" s="817">
        <v>3744.8138766372699</v>
      </c>
      <c r="Q71" s="817">
        <v>1804.3194132888664</v>
      </c>
      <c r="R71" s="817">
        <v>2383.0633760418991</v>
      </c>
      <c r="S71" s="817">
        <v>5889.570915074979</v>
      </c>
      <c r="T71" s="818">
        <v>680.8752502976854</v>
      </c>
      <c r="U71" s="818">
        <v>2553.2821886163201</v>
      </c>
      <c r="V71" s="818">
        <v>8681.1594412954873</v>
      </c>
      <c r="W71" s="818">
        <v>1634.1006007144451</v>
      </c>
      <c r="X71" s="818">
        <v>1872.4069383186345</v>
      </c>
      <c r="Y71" s="818">
        <v>7081.1026030959274</v>
      </c>
      <c r="Z71" s="816">
        <v>1516.555810151164</v>
      </c>
      <c r="AA71" s="818">
        <v>3164.9860385763423</v>
      </c>
      <c r="AB71" s="818">
        <v>632.99720771526836</v>
      </c>
      <c r="AC71" s="734">
        <v>0</v>
      </c>
      <c r="AD71" s="818">
        <v>0</v>
      </c>
      <c r="AE71" s="818">
        <v>3362.7976659873639</v>
      </c>
      <c r="AF71" s="818">
        <v>2017.6785995924183</v>
      </c>
      <c r="AG71" s="818">
        <v>2175.9279015212351</v>
      </c>
      <c r="AH71" s="818">
        <v>0</v>
      </c>
      <c r="AI71" s="818">
        <v>0</v>
      </c>
      <c r="AJ71" s="820">
        <v>2175.9279015212351</v>
      </c>
      <c r="AK71" s="817">
        <v>0</v>
      </c>
      <c r="AL71" s="817">
        <v>0</v>
      </c>
      <c r="AM71" s="817">
        <v>0</v>
      </c>
      <c r="AN71" s="817">
        <v>6896.3057019028311</v>
      </c>
      <c r="AO71" s="817">
        <v>0</v>
      </c>
      <c r="AP71" s="817">
        <v>5642.4319379204971</v>
      </c>
      <c r="AQ71" s="818">
        <v>0</v>
      </c>
      <c r="AR71" s="818">
        <v>0</v>
      </c>
      <c r="AS71" s="725">
        <f>SUM(E71:AQ71)</f>
        <v>86519.39370687255</v>
      </c>
      <c r="AT71" s="726"/>
      <c r="AU71" s="727">
        <f t="shared" si="84"/>
        <v>21629.848426718137</v>
      </c>
      <c r="AV71" s="727">
        <f t="shared" si="84"/>
        <v>21629.848426718137</v>
      </c>
      <c r="AW71" s="727">
        <f t="shared" si="84"/>
        <v>21629.848426718137</v>
      </c>
      <c r="AX71" s="727">
        <f t="shared" si="84"/>
        <v>21629.848426718137</v>
      </c>
      <c r="AY71" s="728">
        <f t="shared" si="82"/>
        <v>86519.39370687255</v>
      </c>
      <c r="AZ71" s="729"/>
      <c r="BA71" s="730">
        <f>SUM(E71:N71)</f>
        <v>22609.090338602673</v>
      </c>
      <c r="BB71" s="731">
        <f>SUM(O71:Y71)</f>
        <v>36324.694603381518</v>
      </c>
      <c r="BC71" s="604">
        <f>SUM(Z71:AJ71)</f>
        <v>15046.871125065027</v>
      </c>
      <c r="BD71" s="604">
        <f>SUM(AK71:AQ71)</f>
        <v>12538.737639823328</v>
      </c>
      <c r="BE71" s="818">
        <v>0</v>
      </c>
      <c r="BF71" s="615">
        <f t="shared" si="83"/>
        <v>86519.39370687255</v>
      </c>
    </row>
    <row r="72" spans="1:58" ht="30" x14ac:dyDescent="0.25">
      <c r="A72" s="174"/>
      <c r="B72" s="258"/>
      <c r="C72" s="212">
        <v>3204</v>
      </c>
      <c r="D72" s="237" t="s">
        <v>134</v>
      </c>
      <c r="E72" s="816">
        <v>0</v>
      </c>
      <c r="F72" s="817">
        <v>0</v>
      </c>
      <c r="G72" s="817">
        <v>0</v>
      </c>
      <c r="H72" s="817">
        <v>0</v>
      </c>
      <c r="I72" s="818">
        <v>0</v>
      </c>
      <c r="J72" s="818">
        <v>657.24099821519394</v>
      </c>
      <c r="K72" s="818">
        <v>0</v>
      </c>
      <c r="L72" s="819">
        <v>657.24099821519394</v>
      </c>
      <c r="M72" s="819">
        <v>0</v>
      </c>
      <c r="N72" s="820">
        <v>5586.5484848291499</v>
      </c>
      <c r="O72" s="816">
        <v>0</v>
      </c>
      <c r="P72" s="817">
        <v>1446.8599068825813</v>
      </c>
      <c r="Q72" s="817">
        <v>1446.8599068825813</v>
      </c>
      <c r="R72" s="817">
        <v>1446.8599068825813</v>
      </c>
      <c r="S72" s="817">
        <v>4340.5797206477437</v>
      </c>
      <c r="T72" s="818">
        <v>0</v>
      </c>
      <c r="U72" s="818">
        <v>0</v>
      </c>
      <c r="V72" s="818">
        <v>2297.9539697546884</v>
      </c>
      <c r="W72" s="818">
        <v>3063.9386263395841</v>
      </c>
      <c r="X72" s="818">
        <v>340.4376251488427</v>
      </c>
      <c r="Y72" s="818">
        <v>4681.0173457965866</v>
      </c>
      <c r="Z72" s="816">
        <v>131.87441827401426</v>
      </c>
      <c r="AA72" s="818">
        <v>395.62325482204278</v>
      </c>
      <c r="AB72" s="818">
        <v>1186.8697644661283</v>
      </c>
      <c r="AC72" s="734">
        <v>395.62325482204278</v>
      </c>
      <c r="AD72" s="818">
        <v>0</v>
      </c>
      <c r="AE72" s="818">
        <v>494.52906852755342</v>
      </c>
      <c r="AF72" s="818">
        <v>1681.3988329936819</v>
      </c>
      <c r="AG72" s="818">
        <v>395.62325482204278</v>
      </c>
      <c r="AH72" s="818">
        <v>0</v>
      </c>
      <c r="AI72" s="818">
        <v>395.62325482204278</v>
      </c>
      <c r="AJ72" s="820">
        <v>0</v>
      </c>
      <c r="AK72" s="817">
        <v>0</v>
      </c>
      <c r="AL72" s="817">
        <v>0</v>
      </c>
      <c r="AM72" s="817">
        <v>0</v>
      </c>
      <c r="AN72" s="817">
        <v>1253.8737639823328</v>
      </c>
      <c r="AO72" s="817">
        <v>0</v>
      </c>
      <c r="AP72" s="817">
        <v>1253.8737639823328</v>
      </c>
      <c r="AQ72" s="818">
        <v>0</v>
      </c>
      <c r="AR72" s="818">
        <v>0</v>
      </c>
      <c r="AS72" s="725">
        <f>SUM(E72:AQ72)</f>
        <v>33550.450121108945</v>
      </c>
      <c r="AT72" s="726"/>
      <c r="AU72" s="727">
        <f t="shared" si="84"/>
        <v>8387.6125302772361</v>
      </c>
      <c r="AV72" s="727">
        <f t="shared" si="84"/>
        <v>8387.6125302772361</v>
      </c>
      <c r="AW72" s="727">
        <f t="shared" si="84"/>
        <v>8387.6125302772361</v>
      </c>
      <c r="AX72" s="727">
        <f t="shared" si="84"/>
        <v>8387.6125302772361</v>
      </c>
      <c r="AY72" s="728">
        <f t="shared" si="82"/>
        <v>33550.450121108945</v>
      </c>
      <c r="AZ72" s="729"/>
      <c r="BA72" s="730">
        <f>SUM(E72:N72)</f>
        <v>6901.0304812595377</v>
      </c>
      <c r="BB72" s="731">
        <f>SUM(O72:Y72)</f>
        <v>19064.507008335189</v>
      </c>
      <c r="BC72" s="604">
        <f>SUM(Z72:AJ72)</f>
        <v>5077.1651035495506</v>
      </c>
      <c r="BD72" s="604">
        <f>SUM(AK72:AQ72)</f>
        <v>2507.7475279646656</v>
      </c>
      <c r="BE72" s="818">
        <v>0</v>
      </c>
      <c r="BF72" s="615">
        <f t="shared" si="83"/>
        <v>33550.450121108945</v>
      </c>
    </row>
    <row r="73" spans="1:58" ht="30" x14ac:dyDescent="0.25">
      <c r="A73" s="174"/>
      <c r="B73" s="258"/>
      <c r="C73" s="212">
        <v>3205</v>
      </c>
      <c r="D73" s="237" t="s">
        <v>135</v>
      </c>
      <c r="E73" s="816">
        <v>0</v>
      </c>
      <c r="F73" s="817">
        <v>0</v>
      </c>
      <c r="G73" s="817">
        <v>0</v>
      </c>
      <c r="H73" s="817">
        <v>0</v>
      </c>
      <c r="I73" s="818">
        <v>0</v>
      </c>
      <c r="J73" s="818">
        <v>10187.235472335507</v>
      </c>
      <c r="K73" s="818">
        <v>4600.6869875063585</v>
      </c>
      <c r="L73" s="819">
        <v>1314.4819964303879</v>
      </c>
      <c r="M73" s="819">
        <v>0</v>
      </c>
      <c r="N73" s="820">
        <v>5586.5484848291499</v>
      </c>
      <c r="O73" s="816">
        <v>0</v>
      </c>
      <c r="P73" s="817">
        <v>2468.1727823291099</v>
      </c>
      <c r="Q73" s="817">
        <v>1446.8599068825813</v>
      </c>
      <c r="R73" s="817">
        <v>1787.297532031424</v>
      </c>
      <c r="S73" s="817">
        <v>4681.0173457965866</v>
      </c>
      <c r="T73" s="818">
        <v>340.4376251488427</v>
      </c>
      <c r="U73" s="818">
        <v>1787.297532031424</v>
      </c>
      <c r="V73" s="818">
        <v>7915.1747847105926</v>
      </c>
      <c r="W73" s="818">
        <v>3063.9386263395841</v>
      </c>
      <c r="X73" s="818">
        <v>2468.1727823291094</v>
      </c>
      <c r="Y73" s="818">
        <v>6808.7525029768531</v>
      </c>
      <c r="Z73" s="816">
        <v>1351.7127873086463</v>
      </c>
      <c r="AA73" s="818">
        <v>3560.6092933983846</v>
      </c>
      <c r="AB73" s="818">
        <v>1186.8697644661283</v>
      </c>
      <c r="AC73" s="734">
        <v>395.62325482204278</v>
      </c>
      <c r="AD73" s="818">
        <v>0</v>
      </c>
      <c r="AE73" s="818">
        <v>2670.4569700487887</v>
      </c>
      <c r="AF73" s="818">
        <v>1681.3988329936819</v>
      </c>
      <c r="AG73" s="818">
        <v>2868.2685974598103</v>
      </c>
      <c r="AH73" s="818">
        <v>0</v>
      </c>
      <c r="AI73" s="818">
        <v>395.62325482204278</v>
      </c>
      <c r="AJ73" s="820">
        <v>2472.645342637768</v>
      </c>
      <c r="AK73" s="817">
        <v>0</v>
      </c>
      <c r="AL73" s="817">
        <v>0</v>
      </c>
      <c r="AM73" s="817">
        <v>0</v>
      </c>
      <c r="AN73" s="817">
        <v>9090.5847888719145</v>
      </c>
      <c r="AO73" s="817">
        <v>0</v>
      </c>
      <c r="AP73" s="817">
        <v>6269.3688199116641</v>
      </c>
      <c r="AQ73" s="818">
        <v>0</v>
      </c>
      <c r="AR73" s="818">
        <v>0</v>
      </c>
      <c r="AS73" s="725">
        <f>SUM(E73:AQ73)</f>
        <v>86399.23606841838</v>
      </c>
      <c r="AT73" s="726"/>
      <c r="AU73" s="727">
        <f t="shared" si="84"/>
        <v>21599.809017104595</v>
      </c>
      <c r="AV73" s="727">
        <f t="shared" si="84"/>
        <v>21599.809017104595</v>
      </c>
      <c r="AW73" s="727">
        <f t="shared" si="84"/>
        <v>21599.809017104595</v>
      </c>
      <c r="AX73" s="727">
        <f t="shared" si="84"/>
        <v>21599.809017104595</v>
      </c>
      <c r="AY73" s="728">
        <f t="shared" si="82"/>
        <v>86399.23606841838</v>
      </c>
      <c r="AZ73" s="729"/>
      <c r="BA73" s="730">
        <f>SUM(E73:N73)</f>
        <v>21688.952941101405</v>
      </c>
      <c r="BB73" s="731">
        <f>SUM(O73:Y73)</f>
        <v>32767.121420576106</v>
      </c>
      <c r="BC73" s="604">
        <f>SUM(Z73:AJ73)</f>
        <v>16583.208097957293</v>
      </c>
      <c r="BD73" s="604">
        <f>SUM(AK73:AQ73)</f>
        <v>15359.953608783579</v>
      </c>
      <c r="BE73" s="818">
        <v>0</v>
      </c>
      <c r="BF73" s="615">
        <f t="shared" si="83"/>
        <v>86399.23606841838</v>
      </c>
    </row>
    <row r="74" spans="1:58" x14ac:dyDescent="0.25">
      <c r="A74" s="174"/>
      <c r="B74" s="258"/>
      <c r="C74" s="212"/>
      <c r="D74" s="237"/>
      <c r="E74" s="816"/>
      <c r="F74" s="817"/>
      <c r="G74" s="817"/>
      <c r="H74" s="817"/>
      <c r="I74" s="818"/>
      <c r="J74" s="818"/>
      <c r="K74" s="818"/>
      <c r="L74" s="819"/>
      <c r="M74" s="819"/>
      <c r="N74" s="820"/>
      <c r="O74" s="816"/>
      <c r="P74" s="817"/>
      <c r="Q74" s="817"/>
      <c r="R74" s="817"/>
      <c r="S74" s="817"/>
      <c r="T74" s="818"/>
      <c r="U74" s="818"/>
      <c r="V74" s="818"/>
      <c r="W74" s="818"/>
      <c r="X74" s="818"/>
      <c r="Y74" s="818"/>
      <c r="Z74" s="816"/>
      <c r="AA74" s="818"/>
      <c r="AB74" s="818"/>
      <c r="AC74" s="818"/>
      <c r="AD74" s="818"/>
      <c r="AE74" s="818"/>
      <c r="AF74" s="818"/>
      <c r="AG74" s="818"/>
      <c r="AH74" s="818"/>
      <c r="AI74" s="818"/>
      <c r="AJ74" s="820"/>
      <c r="AK74" s="817"/>
      <c r="AL74" s="817"/>
      <c r="AM74" s="817"/>
      <c r="AN74" s="817"/>
      <c r="AO74" s="817"/>
      <c r="AP74" s="817"/>
      <c r="AQ74" s="818"/>
      <c r="AR74" s="818"/>
      <c r="AS74" s="821"/>
      <c r="AT74" s="788"/>
      <c r="AU74" s="768"/>
      <c r="AV74" s="789"/>
      <c r="AW74" s="789"/>
      <c r="AX74" s="789"/>
      <c r="AY74" s="770"/>
      <c r="AZ74" s="729"/>
      <c r="BA74" s="730"/>
      <c r="BB74" s="731"/>
      <c r="BC74" s="604"/>
      <c r="BD74" s="604"/>
      <c r="BE74" s="818"/>
      <c r="BF74" s="615"/>
    </row>
    <row r="75" spans="1:58" x14ac:dyDescent="0.25">
      <c r="A75" s="249"/>
      <c r="B75" s="258"/>
      <c r="C75" s="258">
        <v>3299</v>
      </c>
      <c r="D75" s="269" t="s">
        <v>106</v>
      </c>
      <c r="E75" s="750">
        <f t="shared" ref="E75:AQ75" si="85">SUM(E69:E73)</f>
        <v>0</v>
      </c>
      <c r="F75" s="750">
        <f t="shared" si="85"/>
        <v>2891.8603921468534</v>
      </c>
      <c r="G75" s="750">
        <f t="shared" si="85"/>
        <v>3943.4459892911646</v>
      </c>
      <c r="H75" s="750">
        <f t="shared" si="85"/>
        <v>1971.7229946455823</v>
      </c>
      <c r="I75" s="751">
        <f t="shared" si="85"/>
        <v>657.24099821519394</v>
      </c>
      <c r="J75" s="751">
        <f t="shared" si="85"/>
        <v>17088.265953595044</v>
      </c>
      <c r="K75" s="751">
        <f t="shared" si="85"/>
        <v>9201.373975012717</v>
      </c>
      <c r="L75" s="751">
        <f t="shared" si="85"/>
        <v>4929.307486613955</v>
      </c>
      <c r="M75" s="751">
        <f t="shared" si="85"/>
        <v>328.62049910759697</v>
      </c>
      <c r="N75" s="822">
        <f t="shared" si="85"/>
        <v>35898.503322513898</v>
      </c>
      <c r="O75" s="750">
        <f t="shared" si="85"/>
        <v>0</v>
      </c>
      <c r="P75" s="750">
        <f t="shared" si="85"/>
        <v>12293.202644124709</v>
      </c>
      <c r="Q75" s="750">
        <f t="shared" si="85"/>
        <v>9433.5265928744302</v>
      </c>
      <c r="R75" s="750">
        <f t="shared" si="85"/>
        <v>10250.576893231651</v>
      </c>
      <c r="S75" s="750">
        <f t="shared" si="85"/>
        <v>28913.367503891212</v>
      </c>
      <c r="T75" s="751">
        <f t="shared" si="85"/>
        <v>1021.3128754465281</v>
      </c>
      <c r="U75" s="751">
        <f t="shared" si="85"/>
        <v>5974.6803213621897</v>
      </c>
      <c r="V75" s="751">
        <f t="shared" si="85"/>
        <v>21457.783513131551</v>
      </c>
      <c r="W75" s="751">
        <f t="shared" si="85"/>
        <v>19098.550770850077</v>
      </c>
      <c r="X75" s="751">
        <f t="shared" ref="X75:Y75" si="86">SUM(X69:X73)</f>
        <v>4851.2361583710081</v>
      </c>
      <c r="Y75" s="751">
        <f t="shared" si="86"/>
        <v>32743.290786815691</v>
      </c>
      <c r="Z75" s="750">
        <f t="shared" ref="Z75:AP75" si="87">SUM(Z69:Z73)</f>
        <v>3066.0802248708314</v>
      </c>
      <c r="AA75" s="751">
        <f t="shared" si="87"/>
        <v>7754.215794512038</v>
      </c>
      <c r="AB75" s="751">
        <f t="shared" si="87"/>
        <v>7200.3432377611789</v>
      </c>
      <c r="AC75" s="751">
        <f t="shared" si="87"/>
        <v>791.24650964408556</v>
      </c>
      <c r="AD75" s="751">
        <f t="shared" si="87"/>
        <v>26929.290094828069</v>
      </c>
      <c r="AE75" s="751">
        <f t="shared" si="87"/>
        <v>34153.370727878573</v>
      </c>
      <c r="AF75" s="751">
        <f t="shared" si="87"/>
        <v>10804.471089189989</v>
      </c>
      <c r="AG75" s="751">
        <f t="shared" si="87"/>
        <v>5637.6313812141098</v>
      </c>
      <c r="AH75" s="751">
        <f t="shared" si="87"/>
        <v>0</v>
      </c>
      <c r="AI75" s="751">
        <f t="shared" si="87"/>
        <v>791.24650964408556</v>
      </c>
      <c r="AJ75" s="822">
        <f t="shared" si="87"/>
        <v>4846.3848715700242</v>
      </c>
      <c r="AK75" s="823">
        <f t="shared" si="87"/>
        <v>0</v>
      </c>
      <c r="AL75" s="823">
        <f t="shared" si="87"/>
        <v>0</v>
      </c>
      <c r="AM75" s="823">
        <f t="shared" si="87"/>
        <v>0</v>
      </c>
      <c r="AN75" s="823">
        <f t="shared" si="87"/>
        <v>17867.701136748245</v>
      </c>
      <c r="AO75" s="823">
        <f t="shared" si="87"/>
        <v>0</v>
      </c>
      <c r="AP75" s="823">
        <f t="shared" si="87"/>
        <v>21002.385546704074</v>
      </c>
      <c r="AQ75" s="751">
        <f t="shared" si="85"/>
        <v>0</v>
      </c>
      <c r="AR75" s="751">
        <f t="shared" ref="AR75" si="88">SUM(AR69:AR73)</f>
        <v>0</v>
      </c>
      <c r="AS75" s="824">
        <f>SUM(AS69:AS73)</f>
        <v>363792.23679580633</v>
      </c>
      <c r="AT75" s="749"/>
      <c r="AU75" s="750">
        <f>SUM(AU69:AU73)</f>
        <v>90948.059198951581</v>
      </c>
      <c r="AV75" s="751">
        <f t="shared" ref="AV75:AX75" si="89">SUM(AV69:AV73)</f>
        <v>90948.059198951581</v>
      </c>
      <c r="AW75" s="751">
        <f t="shared" si="89"/>
        <v>90948.059198951581</v>
      </c>
      <c r="AX75" s="751">
        <f t="shared" si="89"/>
        <v>90948.059198951581</v>
      </c>
      <c r="AY75" s="752">
        <f t="shared" ref="AY75" si="90">SUM(AY69:AY73)</f>
        <v>363792.23679580633</v>
      </c>
      <c r="AZ75" s="729"/>
      <c r="BA75" s="730">
        <f>SUM(E75:N75)</f>
        <v>76910.341611142008</v>
      </c>
      <c r="BB75" s="731">
        <f>SUM(O75:Y75)</f>
        <v>146037.52806009905</v>
      </c>
      <c r="BC75" s="604">
        <f>SUM(Z75:AJ75)</f>
        <v>101974.28044111299</v>
      </c>
      <c r="BD75" s="604">
        <f>SUM(AK75:AQ75)</f>
        <v>38870.086683452319</v>
      </c>
      <c r="BE75" s="751">
        <f t="shared" ref="BE75" si="91">SUM(BE69:BE73)</f>
        <v>0</v>
      </c>
      <c r="BF75" s="615">
        <f>SUM(BA75:BD75)</f>
        <v>363792.23679580638</v>
      </c>
    </row>
    <row r="76" spans="1:58" x14ac:dyDescent="0.25">
      <c r="A76" s="183"/>
      <c r="B76" s="184"/>
      <c r="C76" s="184"/>
      <c r="D76" s="185"/>
      <c r="E76" s="795"/>
      <c r="F76" s="796"/>
      <c r="G76" s="796"/>
      <c r="H76" s="796"/>
      <c r="I76" s="796"/>
      <c r="J76" s="796"/>
      <c r="K76" s="796"/>
      <c r="L76" s="796"/>
      <c r="M76" s="796"/>
      <c r="N76" s="797"/>
      <c r="O76" s="795"/>
      <c r="P76" s="796"/>
      <c r="Q76" s="796"/>
      <c r="R76" s="796"/>
      <c r="S76" s="796"/>
      <c r="T76" s="796"/>
      <c r="U76" s="796"/>
      <c r="V76" s="796"/>
      <c r="W76" s="796"/>
      <c r="X76" s="798"/>
      <c r="Y76" s="796"/>
      <c r="Z76" s="795"/>
      <c r="AA76" s="796"/>
      <c r="AB76" s="796"/>
      <c r="AC76" s="796"/>
      <c r="AD76" s="796"/>
      <c r="AE76" s="796"/>
      <c r="AF76" s="796"/>
      <c r="AG76" s="796"/>
      <c r="AH76" s="796"/>
      <c r="AI76" s="796"/>
      <c r="AJ76" s="797"/>
      <c r="AK76" s="796"/>
      <c r="AL76" s="796"/>
      <c r="AM76" s="796"/>
      <c r="AN76" s="796"/>
      <c r="AO76" s="796"/>
      <c r="AP76" s="796"/>
      <c r="AQ76" s="796"/>
      <c r="AR76" s="796"/>
      <c r="AS76" s="799"/>
      <c r="AT76" s="800"/>
      <c r="AU76" s="759"/>
      <c r="AV76" s="760"/>
      <c r="AW76" s="760"/>
      <c r="AX76" s="760"/>
      <c r="AY76" s="761"/>
      <c r="AZ76" s="729"/>
      <c r="BA76" s="730"/>
      <c r="BB76" s="731"/>
      <c r="BC76" s="604"/>
      <c r="BD76" s="604"/>
      <c r="BE76" s="796"/>
      <c r="BF76" s="615"/>
    </row>
    <row r="77" spans="1:58" x14ac:dyDescent="0.25">
      <c r="A77" s="174"/>
      <c r="B77" s="258">
        <v>3300</v>
      </c>
      <c r="C77" s="258" t="s">
        <v>136</v>
      </c>
      <c r="D77" s="259"/>
      <c r="E77" s="801"/>
      <c r="F77" s="802"/>
      <c r="G77" s="802"/>
      <c r="H77" s="802"/>
      <c r="I77" s="803"/>
      <c r="J77" s="803"/>
      <c r="K77" s="803"/>
      <c r="L77" s="804"/>
      <c r="M77" s="804"/>
      <c r="N77" s="805"/>
      <c r="O77" s="801"/>
      <c r="P77" s="802"/>
      <c r="Q77" s="802"/>
      <c r="R77" s="802"/>
      <c r="S77" s="802"/>
      <c r="T77" s="803"/>
      <c r="U77" s="803"/>
      <c r="V77" s="803"/>
      <c r="W77" s="803"/>
      <c r="X77" s="803"/>
      <c r="Y77" s="803"/>
      <c r="Z77" s="801"/>
      <c r="AA77" s="803"/>
      <c r="AB77" s="803"/>
      <c r="AC77" s="803"/>
      <c r="AD77" s="803"/>
      <c r="AE77" s="803"/>
      <c r="AF77" s="803"/>
      <c r="AG77" s="803"/>
      <c r="AH77" s="803"/>
      <c r="AI77" s="803"/>
      <c r="AJ77" s="805"/>
      <c r="AK77" s="802"/>
      <c r="AL77" s="802"/>
      <c r="AM77" s="802"/>
      <c r="AN77" s="802"/>
      <c r="AO77" s="802"/>
      <c r="AP77" s="802"/>
      <c r="AQ77" s="803"/>
      <c r="AR77" s="804"/>
      <c r="AS77" s="806"/>
      <c r="AT77" s="807"/>
      <c r="AU77" s="768"/>
      <c r="AV77" s="789"/>
      <c r="AW77" s="789"/>
      <c r="AX77" s="789"/>
      <c r="AY77" s="770"/>
      <c r="AZ77" s="729"/>
      <c r="BA77" s="730"/>
      <c r="BB77" s="731"/>
      <c r="BC77" s="604"/>
      <c r="BD77" s="604"/>
      <c r="BE77" s="804"/>
      <c r="BF77" s="615"/>
    </row>
    <row r="78" spans="1:58" x14ac:dyDescent="0.25">
      <c r="A78" s="174"/>
      <c r="B78" s="258"/>
      <c r="C78" s="212">
        <v>3301</v>
      </c>
      <c r="D78" s="237" t="s">
        <v>137</v>
      </c>
      <c r="E78" s="816">
        <v>0</v>
      </c>
      <c r="F78" s="817">
        <v>0</v>
      </c>
      <c r="G78" s="817">
        <v>0</v>
      </c>
      <c r="H78" s="817">
        <v>0</v>
      </c>
      <c r="I78" s="818">
        <v>0</v>
      </c>
      <c r="J78" s="818">
        <v>0</v>
      </c>
      <c r="K78" s="818">
        <v>0</v>
      </c>
      <c r="L78" s="819">
        <v>0</v>
      </c>
      <c r="M78" s="819">
        <v>0</v>
      </c>
      <c r="N78" s="820">
        <v>0</v>
      </c>
      <c r="O78" s="816">
        <v>0</v>
      </c>
      <c r="P78" s="817">
        <v>0</v>
      </c>
      <c r="Q78" s="817">
        <v>0</v>
      </c>
      <c r="R78" s="817">
        <v>0</v>
      </c>
      <c r="S78" s="817">
        <v>0</v>
      </c>
      <c r="T78" s="818">
        <v>0</v>
      </c>
      <c r="U78" s="818">
        <v>0</v>
      </c>
      <c r="V78" s="818">
        <v>0</v>
      </c>
      <c r="W78" s="818">
        <v>0</v>
      </c>
      <c r="X78" s="818">
        <v>0</v>
      </c>
      <c r="Y78" s="818">
        <v>0</v>
      </c>
      <c r="Z78" s="816">
        <v>0</v>
      </c>
      <c r="AA78" s="818">
        <v>0</v>
      </c>
      <c r="AB78" s="818">
        <v>0</v>
      </c>
      <c r="AC78" s="734">
        <v>0</v>
      </c>
      <c r="AD78" s="818">
        <v>0</v>
      </c>
      <c r="AE78" s="818">
        <v>0</v>
      </c>
      <c r="AF78" s="818">
        <v>0</v>
      </c>
      <c r="AG78" s="818">
        <v>0</v>
      </c>
      <c r="AH78" s="818">
        <v>0</v>
      </c>
      <c r="AI78" s="818">
        <v>0</v>
      </c>
      <c r="AJ78" s="820">
        <v>0</v>
      </c>
      <c r="AK78" s="817">
        <v>0</v>
      </c>
      <c r="AL78" s="817">
        <v>0</v>
      </c>
      <c r="AM78" s="817">
        <v>0</v>
      </c>
      <c r="AN78" s="817">
        <v>0</v>
      </c>
      <c r="AO78" s="817">
        <v>0</v>
      </c>
      <c r="AP78" s="817">
        <v>0</v>
      </c>
      <c r="AQ78" s="818">
        <v>0</v>
      </c>
      <c r="AR78" s="819">
        <v>82433.240000000005</v>
      </c>
      <c r="AS78" s="725">
        <f>SUM(E78:AR78)</f>
        <v>82433.240000000005</v>
      </c>
      <c r="AT78" s="726"/>
      <c r="AU78" s="727">
        <f>$AS78/4</f>
        <v>20608.310000000001</v>
      </c>
      <c r="AV78" s="727">
        <f t="shared" ref="AV78:AX78" si="92">$AS78/4</f>
        <v>20608.310000000001</v>
      </c>
      <c r="AW78" s="727">
        <f t="shared" si="92"/>
        <v>20608.310000000001</v>
      </c>
      <c r="AX78" s="727">
        <f t="shared" si="92"/>
        <v>20608.310000000001</v>
      </c>
      <c r="AY78" s="728">
        <f t="shared" ref="AY78:AY81" si="93">SUM(AU78:AX78)</f>
        <v>82433.240000000005</v>
      </c>
      <c r="AZ78" s="729"/>
      <c r="BA78" s="730">
        <f>SUM(E78:N78)</f>
        <v>0</v>
      </c>
      <c r="BB78" s="731">
        <f>SUM(O78:Y78)</f>
        <v>0</v>
      </c>
      <c r="BC78" s="604">
        <f>SUM(Z78:AJ78)</f>
        <v>0</v>
      </c>
      <c r="BD78" s="604">
        <f>SUM(AK78:AQ78)</f>
        <v>0</v>
      </c>
      <c r="BE78" s="819">
        <v>82433.240000000005</v>
      </c>
      <c r="BF78" s="615">
        <f>SUM(BA78:BE78)</f>
        <v>82433.240000000005</v>
      </c>
    </row>
    <row r="79" spans="1:58" x14ac:dyDescent="0.25">
      <c r="A79" s="174"/>
      <c r="B79" s="258"/>
      <c r="C79" s="212">
        <v>3302</v>
      </c>
      <c r="D79" s="237" t="s">
        <v>138</v>
      </c>
      <c r="E79" s="816">
        <v>3562.2462103263515</v>
      </c>
      <c r="F79" s="817">
        <v>1314.4819964303879</v>
      </c>
      <c r="G79" s="817">
        <v>4272.0664883987611</v>
      </c>
      <c r="H79" s="817">
        <v>5257.9279857215515</v>
      </c>
      <c r="I79" s="818">
        <v>3286.2049910759702</v>
      </c>
      <c r="J79" s="818">
        <v>2628.9639928607758</v>
      </c>
      <c r="K79" s="818">
        <v>2628.9639928607758</v>
      </c>
      <c r="L79" s="819">
        <v>6572.4099821519403</v>
      </c>
      <c r="M79" s="819">
        <v>0</v>
      </c>
      <c r="N79" s="820">
        <v>5271.0728056858561</v>
      </c>
      <c r="O79" s="816">
        <v>0</v>
      </c>
      <c r="P79" s="817">
        <v>1467.2861643915121</v>
      </c>
      <c r="Q79" s="817">
        <v>1314.0892330745328</v>
      </c>
      <c r="R79" s="817">
        <v>1824.7456707977967</v>
      </c>
      <c r="S79" s="817">
        <v>4095.4646305405768</v>
      </c>
      <c r="T79" s="818">
        <v>0</v>
      </c>
      <c r="U79" s="818">
        <v>153.19693131697917</v>
      </c>
      <c r="V79" s="818">
        <v>10264.194398237609</v>
      </c>
      <c r="W79" s="818">
        <v>2461.3640298261325</v>
      </c>
      <c r="X79" s="818">
        <v>2927.7635762800473</v>
      </c>
      <c r="Y79" s="818">
        <v>7023.2282068206241</v>
      </c>
      <c r="Z79" s="816">
        <v>1134.1199971565227</v>
      </c>
      <c r="AA79" s="818">
        <v>3461.7034796928747</v>
      </c>
      <c r="AB79" s="818">
        <v>953.45204412112309</v>
      </c>
      <c r="AC79" s="734">
        <v>0</v>
      </c>
      <c r="AD79" s="818">
        <v>1127.526276242822</v>
      </c>
      <c r="AE79" s="818">
        <v>2848.4874347187078</v>
      </c>
      <c r="AF79" s="818">
        <v>1586.4492518363913</v>
      </c>
      <c r="AG79" s="818">
        <v>3402.3599914695678</v>
      </c>
      <c r="AH79" s="818">
        <v>0</v>
      </c>
      <c r="AI79" s="818">
        <v>0</v>
      </c>
      <c r="AJ79" s="820">
        <v>2274.8337152267454</v>
      </c>
      <c r="AK79" s="817">
        <v>0</v>
      </c>
      <c r="AL79" s="817">
        <v>0</v>
      </c>
      <c r="AM79" s="817">
        <v>3573.5402273496484</v>
      </c>
      <c r="AN79" s="817">
        <v>10783.314370248063</v>
      </c>
      <c r="AO79" s="817">
        <v>0</v>
      </c>
      <c r="AP79" s="817">
        <v>25704.412161637825</v>
      </c>
      <c r="AQ79" s="818">
        <v>0</v>
      </c>
      <c r="AR79" s="818">
        <v>0</v>
      </c>
      <c r="AS79" s="725">
        <f>SUM(E79:AQ79)</f>
        <v>123175.87023649846</v>
      </c>
      <c r="AT79" s="726"/>
      <c r="AU79" s="727">
        <f t="shared" ref="AU79:AX81" si="94">$AS79/4</f>
        <v>30793.967559124616</v>
      </c>
      <c r="AV79" s="727">
        <f t="shared" si="94"/>
        <v>30793.967559124616</v>
      </c>
      <c r="AW79" s="727">
        <f t="shared" si="94"/>
        <v>30793.967559124616</v>
      </c>
      <c r="AX79" s="727">
        <f t="shared" si="94"/>
        <v>30793.967559124616</v>
      </c>
      <c r="AY79" s="728">
        <f t="shared" si="93"/>
        <v>123175.87023649846</v>
      </c>
      <c r="AZ79" s="729"/>
      <c r="BA79" s="730">
        <f>SUM(E79:N79)</f>
        <v>34794.338445512367</v>
      </c>
      <c r="BB79" s="731">
        <f>SUM(O79:Y79)</f>
        <v>31531.33284128581</v>
      </c>
      <c r="BC79" s="604">
        <f>SUM(Z79:AJ79)</f>
        <v>16788.932190464755</v>
      </c>
      <c r="BD79" s="604">
        <f>SUM(AK79:AQ79)</f>
        <v>40061.266759235536</v>
      </c>
      <c r="BE79" s="818">
        <v>0</v>
      </c>
      <c r="BF79" s="615">
        <f t="shared" ref="BF79:BF81" si="95">SUM(BA79:BD79)</f>
        <v>123175.87023649845</v>
      </c>
    </row>
    <row r="80" spans="1:58" ht="30" x14ac:dyDescent="0.25">
      <c r="A80" s="174"/>
      <c r="B80" s="258"/>
      <c r="C80" s="212">
        <v>3303</v>
      </c>
      <c r="D80" s="237" t="s">
        <v>139</v>
      </c>
      <c r="E80" s="816">
        <v>0</v>
      </c>
      <c r="F80" s="817">
        <v>0</v>
      </c>
      <c r="G80" s="817">
        <v>0</v>
      </c>
      <c r="H80" s="817">
        <v>0</v>
      </c>
      <c r="I80" s="818">
        <v>0</v>
      </c>
      <c r="J80" s="818">
        <v>0</v>
      </c>
      <c r="K80" s="818">
        <v>538.58580189656141</v>
      </c>
      <c r="L80" s="819">
        <v>0</v>
      </c>
      <c r="M80" s="819">
        <v>0</v>
      </c>
      <c r="N80" s="820">
        <v>538.58580189656141</v>
      </c>
      <c r="O80" s="816">
        <v>538.58580189656141</v>
      </c>
      <c r="P80" s="817">
        <v>0</v>
      </c>
      <c r="Q80" s="817">
        <v>0</v>
      </c>
      <c r="R80" s="817">
        <v>0</v>
      </c>
      <c r="S80" s="817">
        <v>0</v>
      </c>
      <c r="T80" s="818">
        <v>0</v>
      </c>
      <c r="U80" s="818">
        <v>0</v>
      </c>
      <c r="V80" s="818">
        <v>0</v>
      </c>
      <c r="W80" s="818">
        <v>0</v>
      </c>
      <c r="X80" s="818">
        <v>0</v>
      </c>
      <c r="Y80" s="818">
        <v>3231.514811379368</v>
      </c>
      <c r="Z80" s="816">
        <v>0</v>
      </c>
      <c r="AA80" s="818">
        <v>0</v>
      </c>
      <c r="AB80" s="818">
        <v>0</v>
      </c>
      <c r="AC80" s="734">
        <v>3231.514811379368</v>
      </c>
      <c r="AD80" s="818">
        <v>0</v>
      </c>
      <c r="AE80" s="818">
        <v>0</v>
      </c>
      <c r="AF80" s="818">
        <v>1615.757405689684</v>
      </c>
      <c r="AG80" s="818">
        <v>0</v>
      </c>
      <c r="AH80" s="818">
        <v>0</v>
      </c>
      <c r="AI80" s="818">
        <v>0</v>
      </c>
      <c r="AJ80" s="820">
        <v>0</v>
      </c>
      <c r="AK80" s="817">
        <v>0</v>
      </c>
      <c r="AL80" s="817">
        <v>0</v>
      </c>
      <c r="AM80" s="817">
        <v>0</v>
      </c>
      <c r="AN80" s="817">
        <v>0</v>
      </c>
      <c r="AO80" s="817">
        <v>0</v>
      </c>
      <c r="AP80" s="817">
        <v>0</v>
      </c>
      <c r="AQ80" s="818">
        <v>0</v>
      </c>
      <c r="AR80" s="818">
        <v>0</v>
      </c>
      <c r="AS80" s="725">
        <f>SUM(E80:AQ80)</f>
        <v>9694.5444341381044</v>
      </c>
      <c r="AT80" s="726"/>
      <c r="AU80" s="727">
        <f t="shared" si="94"/>
        <v>2423.6361085345261</v>
      </c>
      <c r="AV80" s="727">
        <f t="shared" si="94"/>
        <v>2423.6361085345261</v>
      </c>
      <c r="AW80" s="727">
        <f t="shared" si="94"/>
        <v>2423.6361085345261</v>
      </c>
      <c r="AX80" s="727">
        <f t="shared" si="94"/>
        <v>2423.6361085345261</v>
      </c>
      <c r="AY80" s="728">
        <f t="shared" si="93"/>
        <v>9694.5444341381044</v>
      </c>
      <c r="AZ80" s="729"/>
      <c r="BA80" s="730">
        <f>SUM(E80:N80)</f>
        <v>1077.1716037931228</v>
      </c>
      <c r="BB80" s="731">
        <f>SUM(O80:Y80)</f>
        <v>3770.1006132759294</v>
      </c>
      <c r="BC80" s="604">
        <f>SUM(Z80:AJ80)</f>
        <v>4847.2722170690522</v>
      </c>
      <c r="BD80" s="604">
        <f>SUM(AK80:AQ80)</f>
        <v>0</v>
      </c>
      <c r="BE80" s="818">
        <v>0</v>
      </c>
      <c r="BF80" s="615">
        <f t="shared" si="95"/>
        <v>9694.5444341381044</v>
      </c>
    </row>
    <row r="81" spans="1:58" x14ac:dyDescent="0.25">
      <c r="A81" s="174"/>
      <c r="B81" s="258"/>
      <c r="C81" s="212">
        <v>3304</v>
      </c>
      <c r="D81" s="237" t="s">
        <v>140</v>
      </c>
      <c r="E81" s="816">
        <v>0</v>
      </c>
      <c r="F81" s="817">
        <v>0</v>
      </c>
      <c r="G81" s="817">
        <v>0</v>
      </c>
      <c r="H81" s="817">
        <v>0</v>
      </c>
      <c r="I81" s="818">
        <v>0</v>
      </c>
      <c r="J81" s="818">
        <v>0</v>
      </c>
      <c r="K81" s="818">
        <v>1131.0301839827789</v>
      </c>
      <c r="L81" s="819">
        <v>0</v>
      </c>
      <c r="M81" s="819">
        <v>0</v>
      </c>
      <c r="N81" s="820">
        <v>1131.0301839827789</v>
      </c>
      <c r="O81" s="816">
        <v>1131.0301839827789</v>
      </c>
      <c r="P81" s="817">
        <v>0</v>
      </c>
      <c r="Q81" s="817">
        <v>0</v>
      </c>
      <c r="R81" s="817">
        <v>0</v>
      </c>
      <c r="S81" s="817">
        <v>0</v>
      </c>
      <c r="T81" s="818">
        <v>0</v>
      </c>
      <c r="U81" s="818">
        <v>0</v>
      </c>
      <c r="V81" s="818">
        <v>0</v>
      </c>
      <c r="W81" s="818">
        <v>0</v>
      </c>
      <c r="X81" s="818">
        <v>0</v>
      </c>
      <c r="Y81" s="818">
        <v>4847.2722170690522</v>
      </c>
      <c r="Z81" s="816">
        <v>0</v>
      </c>
      <c r="AA81" s="818">
        <v>0</v>
      </c>
      <c r="AB81" s="818">
        <v>0</v>
      </c>
      <c r="AC81" s="734">
        <v>4847.2722170690522</v>
      </c>
      <c r="AD81" s="818">
        <v>0</v>
      </c>
      <c r="AE81" s="818">
        <v>0</v>
      </c>
      <c r="AF81" s="818">
        <v>1615.757405689684</v>
      </c>
      <c r="AG81" s="818">
        <v>1077.1716037931228</v>
      </c>
      <c r="AH81" s="818">
        <v>0</v>
      </c>
      <c r="AI81" s="818">
        <v>0</v>
      </c>
      <c r="AJ81" s="820">
        <v>0</v>
      </c>
      <c r="AK81" s="817">
        <v>0</v>
      </c>
      <c r="AL81" s="817">
        <v>0</v>
      </c>
      <c r="AM81" s="817">
        <v>0</v>
      </c>
      <c r="AN81" s="817">
        <v>0</v>
      </c>
      <c r="AO81" s="817">
        <v>0</v>
      </c>
      <c r="AP81" s="817">
        <v>0</v>
      </c>
      <c r="AQ81" s="818">
        <v>0</v>
      </c>
      <c r="AR81" s="818">
        <v>0</v>
      </c>
      <c r="AS81" s="725">
        <f>SUM(E81:AQ81)</f>
        <v>15780.56399556925</v>
      </c>
      <c r="AT81" s="726"/>
      <c r="AU81" s="727">
        <f t="shared" si="94"/>
        <v>3945.1409988923124</v>
      </c>
      <c r="AV81" s="727">
        <f t="shared" si="94"/>
        <v>3945.1409988923124</v>
      </c>
      <c r="AW81" s="727">
        <f t="shared" si="94"/>
        <v>3945.1409988923124</v>
      </c>
      <c r="AX81" s="727">
        <f t="shared" si="94"/>
        <v>3945.1409988923124</v>
      </c>
      <c r="AY81" s="728">
        <f t="shared" si="93"/>
        <v>15780.56399556925</v>
      </c>
      <c r="AZ81" s="729"/>
      <c r="BA81" s="730">
        <f>SUM(E81:N81)</f>
        <v>2262.0603679655578</v>
      </c>
      <c r="BB81" s="731">
        <f>SUM(O81:Y81)</f>
        <v>5978.3024010518311</v>
      </c>
      <c r="BC81" s="604">
        <f>SUM(Z81:AJ81)</f>
        <v>7540.2012265518588</v>
      </c>
      <c r="BD81" s="604">
        <f>SUM(AK81:AQ81)</f>
        <v>0</v>
      </c>
      <c r="BE81" s="818">
        <v>0</v>
      </c>
      <c r="BF81" s="615">
        <f t="shared" si="95"/>
        <v>15780.563995569248</v>
      </c>
    </row>
    <row r="82" spans="1:58" x14ac:dyDescent="0.25">
      <c r="A82" s="174"/>
      <c r="B82" s="258"/>
      <c r="C82" s="258"/>
      <c r="D82" s="237"/>
      <c r="E82" s="816"/>
      <c r="F82" s="817"/>
      <c r="G82" s="817"/>
      <c r="H82" s="817"/>
      <c r="I82" s="818"/>
      <c r="J82" s="818"/>
      <c r="K82" s="818"/>
      <c r="L82" s="819"/>
      <c r="M82" s="819"/>
      <c r="N82" s="820"/>
      <c r="O82" s="816"/>
      <c r="P82" s="817"/>
      <c r="Q82" s="817"/>
      <c r="R82" s="817"/>
      <c r="S82" s="817"/>
      <c r="T82" s="818"/>
      <c r="U82" s="818"/>
      <c r="V82" s="818"/>
      <c r="W82" s="818"/>
      <c r="X82" s="818"/>
      <c r="Y82" s="818"/>
      <c r="Z82" s="816"/>
      <c r="AA82" s="818"/>
      <c r="AB82" s="818"/>
      <c r="AC82" s="818"/>
      <c r="AD82" s="818"/>
      <c r="AE82" s="818"/>
      <c r="AF82" s="818"/>
      <c r="AG82" s="818"/>
      <c r="AH82" s="818"/>
      <c r="AI82" s="818"/>
      <c r="AJ82" s="820"/>
      <c r="AK82" s="817"/>
      <c r="AL82" s="817"/>
      <c r="AM82" s="817"/>
      <c r="AN82" s="817"/>
      <c r="AO82" s="817"/>
      <c r="AP82" s="817"/>
      <c r="AQ82" s="818"/>
      <c r="AR82" s="818"/>
      <c r="AS82" s="821"/>
      <c r="AT82" s="788"/>
      <c r="AU82" s="768"/>
      <c r="AV82" s="789"/>
      <c r="AW82" s="789"/>
      <c r="AX82" s="789"/>
      <c r="AY82" s="770"/>
      <c r="AZ82" s="729"/>
      <c r="BA82" s="730"/>
      <c r="BB82" s="731"/>
      <c r="BC82" s="604"/>
      <c r="BD82" s="604"/>
      <c r="BE82" s="818"/>
      <c r="BF82" s="615"/>
    </row>
    <row r="83" spans="1:58" x14ac:dyDescent="0.25">
      <c r="A83" s="249"/>
      <c r="B83" s="258"/>
      <c r="C83" s="258">
        <v>3399</v>
      </c>
      <c r="D83" s="269" t="s">
        <v>106</v>
      </c>
      <c r="E83" s="750">
        <f t="shared" ref="E83:AQ83" si="96">SUM(E78:E81)</f>
        <v>3562.2462103263515</v>
      </c>
      <c r="F83" s="750">
        <f t="shared" si="96"/>
        <v>1314.4819964303879</v>
      </c>
      <c r="G83" s="750">
        <f t="shared" si="96"/>
        <v>4272.0664883987611</v>
      </c>
      <c r="H83" s="750">
        <f t="shared" si="96"/>
        <v>5257.9279857215515</v>
      </c>
      <c r="I83" s="751">
        <f t="shared" si="96"/>
        <v>3286.2049910759702</v>
      </c>
      <c r="J83" s="751">
        <f t="shared" si="96"/>
        <v>2628.9639928607758</v>
      </c>
      <c r="K83" s="751">
        <f t="shared" si="96"/>
        <v>4298.5799787401156</v>
      </c>
      <c r="L83" s="751">
        <f t="shared" si="96"/>
        <v>6572.4099821519403</v>
      </c>
      <c r="M83" s="751">
        <f t="shared" si="96"/>
        <v>0</v>
      </c>
      <c r="N83" s="822">
        <f t="shared" si="96"/>
        <v>6940.6887915651969</v>
      </c>
      <c r="O83" s="750">
        <f t="shared" si="96"/>
        <v>1669.6159858793403</v>
      </c>
      <c r="P83" s="750">
        <f t="shared" si="96"/>
        <v>1467.2861643915121</v>
      </c>
      <c r="Q83" s="750">
        <f t="shared" si="96"/>
        <v>1314.0892330745328</v>
      </c>
      <c r="R83" s="750">
        <f t="shared" si="96"/>
        <v>1824.7456707977967</v>
      </c>
      <c r="S83" s="750">
        <f t="shared" si="96"/>
        <v>4095.4646305405768</v>
      </c>
      <c r="T83" s="751">
        <f t="shared" si="96"/>
        <v>0</v>
      </c>
      <c r="U83" s="751">
        <f t="shared" si="96"/>
        <v>153.19693131697917</v>
      </c>
      <c r="V83" s="751">
        <f t="shared" si="96"/>
        <v>10264.194398237609</v>
      </c>
      <c r="W83" s="751">
        <f t="shared" si="96"/>
        <v>2461.3640298261325</v>
      </c>
      <c r="X83" s="751">
        <f t="shared" si="96"/>
        <v>2927.7635762800473</v>
      </c>
      <c r="Y83" s="751">
        <f t="shared" si="96"/>
        <v>15102.015235269044</v>
      </c>
      <c r="Z83" s="750">
        <f t="shared" ref="Z83:AP83" si="97">SUM(Z78:Z81)</f>
        <v>1134.1199971565227</v>
      </c>
      <c r="AA83" s="751">
        <f t="shared" si="97"/>
        <v>3461.7034796928747</v>
      </c>
      <c r="AB83" s="751">
        <f t="shared" si="97"/>
        <v>953.45204412112309</v>
      </c>
      <c r="AC83" s="751">
        <f t="shared" si="97"/>
        <v>8078.7870284484197</v>
      </c>
      <c r="AD83" s="751">
        <f t="shared" si="97"/>
        <v>1127.526276242822</v>
      </c>
      <c r="AE83" s="751">
        <f t="shared" si="97"/>
        <v>2848.4874347187078</v>
      </c>
      <c r="AF83" s="751">
        <f t="shared" si="97"/>
        <v>4817.9640632157589</v>
      </c>
      <c r="AG83" s="751">
        <f t="shared" si="97"/>
        <v>4479.5315952626906</v>
      </c>
      <c r="AH83" s="751">
        <f t="shared" si="97"/>
        <v>0</v>
      </c>
      <c r="AI83" s="751">
        <f t="shared" si="97"/>
        <v>0</v>
      </c>
      <c r="AJ83" s="822">
        <f t="shared" si="97"/>
        <v>2274.8337152267454</v>
      </c>
      <c r="AK83" s="823">
        <f t="shared" si="97"/>
        <v>0</v>
      </c>
      <c r="AL83" s="823">
        <f t="shared" si="97"/>
        <v>0</v>
      </c>
      <c r="AM83" s="823">
        <f t="shared" si="97"/>
        <v>3573.5402273496484</v>
      </c>
      <c r="AN83" s="823">
        <f t="shared" si="97"/>
        <v>10783.314370248063</v>
      </c>
      <c r="AO83" s="823">
        <f t="shared" si="97"/>
        <v>0</v>
      </c>
      <c r="AP83" s="823">
        <f t="shared" si="97"/>
        <v>25704.412161637825</v>
      </c>
      <c r="AQ83" s="751">
        <f t="shared" si="96"/>
        <v>0</v>
      </c>
      <c r="AR83" s="751">
        <f t="shared" ref="AR83" si="98">SUM(AR78:AR81)</f>
        <v>82433.240000000005</v>
      </c>
      <c r="AS83" s="824">
        <f>SUM(AS78:AS81)</f>
        <v>231084.21866620582</v>
      </c>
      <c r="AT83" s="749"/>
      <c r="AU83" s="750">
        <f>SUM(AU78:AU81)</f>
        <v>57771.054666551456</v>
      </c>
      <c r="AV83" s="751">
        <f t="shared" ref="AV83:AX83" si="99">SUM(AV78:AV81)</f>
        <v>57771.054666551456</v>
      </c>
      <c r="AW83" s="751">
        <f t="shared" si="99"/>
        <v>57771.054666551456</v>
      </c>
      <c r="AX83" s="751">
        <f t="shared" si="99"/>
        <v>57771.054666551456</v>
      </c>
      <c r="AY83" s="752">
        <f t="shared" ref="AY83" si="100">SUM(AY78:AY81)</f>
        <v>231084.21866620582</v>
      </c>
      <c r="AZ83" s="729"/>
      <c r="BA83" s="730">
        <f>SUM(E83:N83)</f>
        <v>38133.570417271054</v>
      </c>
      <c r="BB83" s="731">
        <f>SUM(O83:Y83)</f>
        <v>41279.735855613566</v>
      </c>
      <c r="BC83" s="604">
        <f>SUM(Z83:AJ83)</f>
        <v>29176.405634085666</v>
      </c>
      <c r="BD83" s="604">
        <f>SUM(AK83:AQ83)</f>
        <v>40061.266759235536</v>
      </c>
      <c r="BE83" s="751">
        <f t="shared" ref="BE83" si="101">SUM(BE78:BE81)</f>
        <v>82433.240000000005</v>
      </c>
      <c r="BF83" s="615">
        <f>SUM(BA83:BE83)</f>
        <v>231084.21866620582</v>
      </c>
    </row>
    <row r="84" spans="1:58" x14ac:dyDescent="0.25">
      <c r="A84" s="174"/>
      <c r="B84" s="176"/>
      <c r="C84" s="176"/>
      <c r="D84" s="190"/>
      <c r="E84" s="811"/>
      <c r="F84" s="798"/>
      <c r="G84" s="798"/>
      <c r="H84" s="798"/>
      <c r="I84" s="812"/>
      <c r="J84" s="812"/>
      <c r="K84" s="812"/>
      <c r="L84" s="813"/>
      <c r="M84" s="813"/>
      <c r="N84" s="814"/>
      <c r="O84" s="811"/>
      <c r="P84" s="798"/>
      <c r="Q84" s="798"/>
      <c r="R84" s="798"/>
      <c r="S84" s="798"/>
      <c r="T84" s="812"/>
      <c r="U84" s="812"/>
      <c r="V84" s="812"/>
      <c r="W84" s="812"/>
      <c r="X84" s="812"/>
      <c r="Y84" s="812"/>
      <c r="Z84" s="811"/>
      <c r="AA84" s="812"/>
      <c r="AB84" s="812"/>
      <c r="AC84" s="812"/>
      <c r="AD84" s="812"/>
      <c r="AE84" s="812"/>
      <c r="AF84" s="812"/>
      <c r="AG84" s="812"/>
      <c r="AH84" s="812"/>
      <c r="AI84" s="812"/>
      <c r="AJ84" s="814"/>
      <c r="AK84" s="798"/>
      <c r="AL84" s="798"/>
      <c r="AM84" s="798"/>
      <c r="AN84" s="798"/>
      <c r="AO84" s="798"/>
      <c r="AP84" s="798"/>
      <c r="AQ84" s="812"/>
      <c r="AR84" s="812"/>
      <c r="AS84" s="844"/>
      <c r="AT84" s="800"/>
      <c r="AU84" s="768"/>
      <c r="AV84" s="789"/>
      <c r="AW84" s="789"/>
      <c r="AX84" s="789"/>
      <c r="AY84" s="770"/>
      <c r="AZ84" s="729"/>
      <c r="BA84" s="730"/>
      <c r="BB84" s="731"/>
      <c r="BC84" s="604"/>
      <c r="BD84" s="604"/>
      <c r="BE84" s="812"/>
      <c r="BF84" s="615"/>
    </row>
    <row r="85" spans="1:58" x14ac:dyDescent="0.25">
      <c r="A85" s="295"/>
      <c r="B85" s="296">
        <v>3999</v>
      </c>
      <c r="C85" s="296" t="s">
        <v>121</v>
      </c>
      <c r="D85" s="297"/>
      <c r="E85" s="845">
        <f t="shared" ref="E85:AQ85" si="102">E75+E83</f>
        <v>3562.2462103263515</v>
      </c>
      <c r="F85" s="845">
        <f t="shared" si="102"/>
        <v>4206.3423885772409</v>
      </c>
      <c r="G85" s="845">
        <f t="shared" si="102"/>
        <v>8215.5124776899247</v>
      </c>
      <c r="H85" s="845">
        <f t="shared" si="102"/>
        <v>7229.6509803671343</v>
      </c>
      <c r="I85" s="846">
        <f t="shared" si="102"/>
        <v>3943.4459892911641</v>
      </c>
      <c r="J85" s="846">
        <f t="shared" si="102"/>
        <v>19717.22994645582</v>
      </c>
      <c r="K85" s="846">
        <f t="shared" si="102"/>
        <v>13499.953953752833</v>
      </c>
      <c r="L85" s="846">
        <f t="shared" si="102"/>
        <v>11501.717468765895</v>
      </c>
      <c r="M85" s="846">
        <f t="shared" si="102"/>
        <v>328.62049910759697</v>
      </c>
      <c r="N85" s="847">
        <f t="shared" si="102"/>
        <v>42839.192114079095</v>
      </c>
      <c r="O85" s="845">
        <f t="shared" si="102"/>
        <v>1669.6159858793403</v>
      </c>
      <c r="P85" s="845">
        <f t="shared" si="102"/>
        <v>13760.48880851622</v>
      </c>
      <c r="Q85" s="845">
        <f t="shared" si="102"/>
        <v>10747.615825948964</v>
      </c>
      <c r="R85" s="845">
        <f t="shared" si="102"/>
        <v>12075.322564029448</v>
      </c>
      <c r="S85" s="845">
        <f t="shared" si="102"/>
        <v>33008.832134431788</v>
      </c>
      <c r="T85" s="846">
        <f t="shared" si="102"/>
        <v>1021.3128754465281</v>
      </c>
      <c r="U85" s="846">
        <f t="shared" si="102"/>
        <v>6127.877252679169</v>
      </c>
      <c r="V85" s="846">
        <f t="shared" si="102"/>
        <v>31721.977911369162</v>
      </c>
      <c r="W85" s="846">
        <f t="shared" si="102"/>
        <v>21559.914800676212</v>
      </c>
      <c r="X85" s="846">
        <f t="shared" si="102"/>
        <v>7778.9997346510554</v>
      </c>
      <c r="Y85" s="846">
        <f t="shared" si="102"/>
        <v>47845.306022084733</v>
      </c>
      <c r="Z85" s="845">
        <f t="shared" ref="Z85:AP85" si="103">Z75+Z83</f>
        <v>4200.2002220273544</v>
      </c>
      <c r="AA85" s="846">
        <f t="shared" si="103"/>
        <v>11215.919274204913</v>
      </c>
      <c r="AB85" s="846">
        <f t="shared" si="103"/>
        <v>8153.7952818823023</v>
      </c>
      <c r="AC85" s="846">
        <f t="shared" si="103"/>
        <v>8870.0335380925062</v>
      </c>
      <c r="AD85" s="846">
        <f t="shared" si="103"/>
        <v>28056.81637107089</v>
      </c>
      <c r="AE85" s="846">
        <f t="shared" si="103"/>
        <v>37001.85816259728</v>
      </c>
      <c r="AF85" s="846">
        <f t="shared" si="103"/>
        <v>15622.435152405747</v>
      </c>
      <c r="AG85" s="846">
        <f t="shared" si="103"/>
        <v>10117.1629764768</v>
      </c>
      <c r="AH85" s="846">
        <f t="shared" si="103"/>
        <v>0</v>
      </c>
      <c r="AI85" s="846">
        <f t="shared" si="103"/>
        <v>791.24650964408556</v>
      </c>
      <c r="AJ85" s="847">
        <f t="shared" si="103"/>
        <v>7121.2185867967692</v>
      </c>
      <c r="AK85" s="848">
        <f t="shared" si="103"/>
        <v>0</v>
      </c>
      <c r="AL85" s="848">
        <f t="shared" si="103"/>
        <v>0</v>
      </c>
      <c r="AM85" s="848">
        <f t="shared" si="103"/>
        <v>3573.5402273496484</v>
      </c>
      <c r="AN85" s="848">
        <f t="shared" si="103"/>
        <v>28651.015506996308</v>
      </c>
      <c r="AO85" s="848">
        <f t="shared" si="103"/>
        <v>0</v>
      </c>
      <c r="AP85" s="848">
        <f t="shared" si="103"/>
        <v>46706.797708341895</v>
      </c>
      <c r="AQ85" s="846">
        <f t="shared" si="102"/>
        <v>0</v>
      </c>
      <c r="AR85" s="846">
        <f t="shared" ref="AR85" si="104">AR75+AR83</f>
        <v>82433.240000000005</v>
      </c>
      <c r="AS85" s="824">
        <f>AS75+AS83</f>
        <v>594876.45546201221</v>
      </c>
      <c r="AT85" s="849"/>
      <c r="AU85" s="845">
        <f>AU75+AU83</f>
        <v>148719.11386550305</v>
      </c>
      <c r="AV85" s="846">
        <f t="shared" ref="AV85:AX85" si="105">AV75+AV83</f>
        <v>148719.11386550305</v>
      </c>
      <c r="AW85" s="846">
        <f t="shared" si="105"/>
        <v>148719.11386550305</v>
      </c>
      <c r="AX85" s="846">
        <f t="shared" si="105"/>
        <v>148719.11386550305</v>
      </c>
      <c r="AY85" s="752">
        <f t="shared" ref="AY85" si="106">AY75+AY83</f>
        <v>594876.45546201221</v>
      </c>
      <c r="AZ85" s="729"/>
      <c r="BA85" s="730">
        <f>SUM(E85:N85)</f>
        <v>115043.91202841305</v>
      </c>
      <c r="BB85" s="731">
        <f>SUM(O85:Y85)</f>
        <v>187317.26391571263</v>
      </c>
      <c r="BC85" s="604">
        <f>SUM(Z85:AJ85)</f>
        <v>131150.68607519864</v>
      </c>
      <c r="BD85" s="604">
        <f>SUM(AK85:AQ85)</f>
        <v>78931.353442687847</v>
      </c>
      <c r="BE85" s="846">
        <f t="shared" ref="BE85" si="107">BE75+BE83</f>
        <v>82433.240000000005</v>
      </c>
      <c r="BF85" s="615">
        <f>SUM(BA85:BE85)</f>
        <v>594876.45546201221</v>
      </c>
    </row>
    <row r="86" spans="1:58" x14ac:dyDescent="0.25">
      <c r="A86" s="183"/>
      <c r="B86" s="184"/>
      <c r="C86" s="184"/>
      <c r="D86" s="185"/>
      <c r="E86" s="795"/>
      <c r="F86" s="796"/>
      <c r="G86" s="796"/>
      <c r="H86" s="796"/>
      <c r="I86" s="796"/>
      <c r="J86" s="796"/>
      <c r="K86" s="796"/>
      <c r="L86" s="796"/>
      <c r="M86" s="796"/>
      <c r="N86" s="797"/>
      <c r="O86" s="795"/>
      <c r="P86" s="796"/>
      <c r="Q86" s="796"/>
      <c r="R86" s="796"/>
      <c r="S86" s="796"/>
      <c r="T86" s="796"/>
      <c r="U86" s="796"/>
      <c r="V86" s="796"/>
      <c r="W86" s="796"/>
      <c r="X86" s="798"/>
      <c r="Y86" s="796"/>
      <c r="Z86" s="795"/>
      <c r="AA86" s="796"/>
      <c r="AB86" s="796"/>
      <c r="AC86" s="796"/>
      <c r="AD86" s="796"/>
      <c r="AE86" s="796"/>
      <c r="AF86" s="796"/>
      <c r="AG86" s="796"/>
      <c r="AH86" s="796"/>
      <c r="AI86" s="796"/>
      <c r="AJ86" s="797"/>
      <c r="AK86" s="796"/>
      <c r="AL86" s="796"/>
      <c r="AM86" s="796"/>
      <c r="AN86" s="796"/>
      <c r="AO86" s="796"/>
      <c r="AP86" s="796"/>
      <c r="AQ86" s="796"/>
      <c r="AR86" s="796"/>
      <c r="AS86" s="799"/>
      <c r="AT86" s="800"/>
      <c r="AU86" s="759"/>
      <c r="AV86" s="760"/>
      <c r="AW86" s="760"/>
      <c r="AX86" s="760"/>
      <c r="AY86" s="761"/>
      <c r="AZ86" s="729"/>
      <c r="BA86" s="730"/>
      <c r="BB86" s="731"/>
      <c r="BC86" s="604"/>
      <c r="BD86" s="604"/>
      <c r="BE86" s="796"/>
      <c r="BF86" s="615"/>
    </row>
    <row r="87" spans="1:58" x14ac:dyDescent="0.25">
      <c r="A87" s="249">
        <v>40</v>
      </c>
      <c r="B87" s="258" t="s">
        <v>141</v>
      </c>
      <c r="C87" s="258"/>
      <c r="D87" s="259"/>
      <c r="E87" s="801"/>
      <c r="F87" s="802"/>
      <c r="G87" s="802"/>
      <c r="H87" s="802"/>
      <c r="I87" s="803"/>
      <c r="J87" s="803"/>
      <c r="K87" s="803"/>
      <c r="L87" s="804"/>
      <c r="M87" s="804"/>
      <c r="N87" s="805"/>
      <c r="O87" s="801"/>
      <c r="P87" s="802"/>
      <c r="Q87" s="802"/>
      <c r="R87" s="802"/>
      <c r="S87" s="802"/>
      <c r="T87" s="803"/>
      <c r="U87" s="803"/>
      <c r="V87" s="803"/>
      <c r="W87" s="803"/>
      <c r="X87" s="803"/>
      <c r="Y87" s="803"/>
      <c r="Z87" s="801"/>
      <c r="AA87" s="803"/>
      <c r="AB87" s="803"/>
      <c r="AC87" s="803"/>
      <c r="AD87" s="803"/>
      <c r="AE87" s="803"/>
      <c r="AF87" s="803"/>
      <c r="AG87" s="803"/>
      <c r="AH87" s="803"/>
      <c r="AI87" s="803"/>
      <c r="AJ87" s="805"/>
      <c r="AK87" s="802"/>
      <c r="AL87" s="802"/>
      <c r="AM87" s="802"/>
      <c r="AN87" s="802"/>
      <c r="AO87" s="802"/>
      <c r="AP87" s="802"/>
      <c r="AQ87" s="803"/>
      <c r="AR87" s="804"/>
      <c r="AS87" s="806"/>
      <c r="AT87" s="807"/>
      <c r="AU87" s="750"/>
      <c r="AV87" s="751"/>
      <c r="AW87" s="751"/>
      <c r="AX87" s="751"/>
      <c r="AY87" s="752"/>
      <c r="AZ87" s="729"/>
      <c r="BA87" s="730"/>
      <c r="BB87" s="731"/>
      <c r="BC87" s="604"/>
      <c r="BD87" s="604"/>
      <c r="BE87" s="804"/>
      <c r="BF87" s="615"/>
    </row>
    <row r="88" spans="1:58" x14ac:dyDescent="0.25">
      <c r="A88" s="249"/>
      <c r="B88" s="258">
        <v>4100</v>
      </c>
      <c r="C88" s="258" t="s">
        <v>142</v>
      </c>
      <c r="D88" s="259"/>
      <c r="E88" s="801"/>
      <c r="F88" s="802"/>
      <c r="G88" s="802"/>
      <c r="H88" s="802"/>
      <c r="I88" s="803"/>
      <c r="J88" s="803"/>
      <c r="K88" s="803"/>
      <c r="L88" s="804"/>
      <c r="M88" s="804"/>
      <c r="N88" s="805"/>
      <c r="O88" s="801"/>
      <c r="P88" s="802"/>
      <c r="Q88" s="802"/>
      <c r="R88" s="802"/>
      <c r="S88" s="802"/>
      <c r="T88" s="803"/>
      <c r="U88" s="803"/>
      <c r="V88" s="803"/>
      <c r="W88" s="803"/>
      <c r="X88" s="803"/>
      <c r="Y88" s="803"/>
      <c r="Z88" s="801"/>
      <c r="AA88" s="803"/>
      <c r="AB88" s="803"/>
      <c r="AC88" s="803"/>
      <c r="AD88" s="803"/>
      <c r="AE88" s="803"/>
      <c r="AF88" s="803"/>
      <c r="AG88" s="803"/>
      <c r="AH88" s="803"/>
      <c r="AI88" s="803"/>
      <c r="AJ88" s="805"/>
      <c r="AK88" s="802"/>
      <c r="AL88" s="802"/>
      <c r="AM88" s="802"/>
      <c r="AN88" s="802"/>
      <c r="AO88" s="802"/>
      <c r="AP88" s="802"/>
      <c r="AQ88" s="803"/>
      <c r="AR88" s="804"/>
      <c r="AS88" s="806"/>
      <c r="AT88" s="807"/>
      <c r="AU88" s="750"/>
      <c r="AV88" s="751"/>
      <c r="AW88" s="751"/>
      <c r="AX88" s="751"/>
      <c r="AY88" s="752"/>
      <c r="AZ88" s="729"/>
      <c r="BA88" s="730"/>
      <c r="BB88" s="731"/>
      <c r="BC88" s="604"/>
      <c r="BD88" s="604"/>
      <c r="BE88" s="804"/>
      <c r="BF88" s="615"/>
    </row>
    <row r="89" spans="1:58" ht="30" x14ac:dyDescent="0.25">
      <c r="A89" s="249"/>
      <c r="B89" s="258"/>
      <c r="C89" s="212">
        <v>4101</v>
      </c>
      <c r="D89" s="237" t="s">
        <v>143</v>
      </c>
      <c r="E89" s="816">
        <v>0</v>
      </c>
      <c r="F89" s="817">
        <v>0</v>
      </c>
      <c r="G89" s="817">
        <v>1314.4819964303879</v>
      </c>
      <c r="H89" s="817">
        <v>3286.2049910759702</v>
      </c>
      <c r="I89" s="818">
        <v>0</v>
      </c>
      <c r="J89" s="818">
        <v>6572.4099821519403</v>
      </c>
      <c r="K89" s="818">
        <v>22346.193939316599</v>
      </c>
      <c r="L89" s="819">
        <v>0</v>
      </c>
      <c r="M89" s="819">
        <v>0</v>
      </c>
      <c r="N89" s="820">
        <v>21787.539090833681</v>
      </c>
      <c r="O89" s="816">
        <v>0</v>
      </c>
      <c r="P89" s="817">
        <v>16706.976454179454</v>
      </c>
      <c r="Q89" s="817">
        <v>5983.1912619909099</v>
      </c>
      <c r="R89" s="817">
        <v>9217.3487009049168</v>
      </c>
      <c r="S89" s="817">
        <v>20673.074787163474</v>
      </c>
      <c r="T89" s="818">
        <v>3744.813876637269</v>
      </c>
      <c r="U89" s="818">
        <v>11311.040095570299</v>
      </c>
      <c r="V89" s="818">
        <v>17872.975320314239</v>
      </c>
      <c r="W89" s="818">
        <v>13277.067380804865</v>
      </c>
      <c r="X89" s="818">
        <v>4766.1267520837982</v>
      </c>
      <c r="Y89" s="818">
        <v>1077.1716037931228</v>
      </c>
      <c r="Z89" s="816">
        <v>6198.0976588786707</v>
      </c>
      <c r="AA89" s="818">
        <v>9920.2531146627225</v>
      </c>
      <c r="AB89" s="818">
        <v>5143.1023126865566</v>
      </c>
      <c r="AC89" s="734">
        <v>791.24650964408556</v>
      </c>
      <c r="AD89" s="818">
        <v>0</v>
      </c>
      <c r="AE89" s="818">
        <v>6132.1604497416629</v>
      </c>
      <c r="AF89" s="818">
        <v>6557.4554486753595</v>
      </c>
      <c r="AG89" s="818">
        <v>5538.7255675085989</v>
      </c>
      <c r="AH89" s="818">
        <v>0</v>
      </c>
      <c r="AI89" s="818">
        <v>791.24650964408556</v>
      </c>
      <c r="AJ89" s="820">
        <v>4747.4790578645134</v>
      </c>
      <c r="AK89" s="817">
        <v>0</v>
      </c>
      <c r="AL89" s="817">
        <v>0</v>
      </c>
      <c r="AM89" s="817">
        <v>0</v>
      </c>
      <c r="AN89" s="817">
        <v>17554.23269575266</v>
      </c>
      <c r="AO89" s="817">
        <v>0</v>
      </c>
      <c r="AP89" s="817">
        <v>3134.6844099558321</v>
      </c>
      <c r="AQ89" s="818">
        <v>0</v>
      </c>
      <c r="AR89" s="818">
        <v>0</v>
      </c>
      <c r="AS89" s="725">
        <f>SUM(E89:AQ89)</f>
        <v>226445.2999682657</v>
      </c>
      <c r="AT89" s="726"/>
      <c r="AU89" s="727">
        <f t="shared" ref="AU89:AX91" si="108">$AS89/4</f>
        <v>56611.324992066424</v>
      </c>
      <c r="AV89" s="727">
        <f t="shared" si="108"/>
        <v>56611.324992066424</v>
      </c>
      <c r="AW89" s="727">
        <f t="shared" si="108"/>
        <v>56611.324992066424</v>
      </c>
      <c r="AX89" s="727">
        <f t="shared" si="108"/>
        <v>56611.324992066424</v>
      </c>
      <c r="AY89" s="728">
        <f t="shared" ref="AY89:AY91" si="109">SUM(AU89:AX89)</f>
        <v>226445.2999682657</v>
      </c>
      <c r="AZ89" s="729"/>
      <c r="BA89" s="730">
        <f>SUM(E89:N89)</f>
        <v>55306.829999808586</v>
      </c>
      <c r="BB89" s="731">
        <f>SUM(O89:Y89)</f>
        <v>104629.78623344233</v>
      </c>
      <c r="BC89" s="604">
        <f>SUM(Z89:AJ89)</f>
        <v>45819.766629306258</v>
      </c>
      <c r="BD89" s="604">
        <f>SUM(AK89:AQ89)</f>
        <v>20688.917105708493</v>
      </c>
      <c r="BE89" s="818">
        <v>0</v>
      </c>
      <c r="BF89" s="615">
        <f t="shared" ref="BF89:BF91" si="110">SUM(BA89:BD89)</f>
        <v>226445.29996826567</v>
      </c>
    </row>
    <row r="90" spans="1:58" ht="30" x14ac:dyDescent="0.25">
      <c r="A90" s="249"/>
      <c r="B90" s="258"/>
      <c r="C90" s="212">
        <v>4102</v>
      </c>
      <c r="D90" s="237" t="s">
        <v>144</v>
      </c>
      <c r="E90" s="816">
        <v>0</v>
      </c>
      <c r="F90" s="817">
        <v>0</v>
      </c>
      <c r="G90" s="817">
        <v>0</v>
      </c>
      <c r="H90" s="817">
        <v>1314.4819964303879</v>
      </c>
      <c r="I90" s="818">
        <v>0</v>
      </c>
      <c r="J90" s="818">
        <v>0</v>
      </c>
      <c r="K90" s="818">
        <v>0</v>
      </c>
      <c r="L90" s="819">
        <v>0</v>
      </c>
      <c r="M90" s="819">
        <v>0</v>
      </c>
      <c r="N90" s="820">
        <v>1656.247315502289</v>
      </c>
      <c r="O90" s="816">
        <v>0</v>
      </c>
      <c r="P90" s="817">
        <v>424.69593737318127</v>
      </c>
      <c r="Q90" s="817">
        <v>437.46234831626282</v>
      </c>
      <c r="R90" s="817">
        <v>424.69593737318127</v>
      </c>
      <c r="S90" s="817">
        <v>1286.8542230626254</v>
      </c>
      <c r="T90" s="818">
        <v>0</v>
      </c>
      <c r="U90" s="818">
        <v>188.94288195760771</v>
      </c>
      <c r="V90" s="818">
        <v>76.598465658489587</v>
      </c>
      <c r="W90" s="818">
        <v>1021.3128754465282</v>
      </c>
      <c r="X90" s="818">
        <v>0</v>
      </c>
      <c r="Y90" s="817">
        <v>107.71716037931228</v>
      </c>
      <c r="Z90" s="816">
        <v>0</v>
      </c>
      <c r="AA90" s="818">
        <v>73.190302142077925</v>
      </c>
      <c r="AB90" s="818">
        <v>395.62325482204278</v>
      </c>
      <c r="AC90" s="734">
        <v>0</v>
      </c>
      <c r="AD90" s="818">
        <v>0</v>
      </c>
      <c r="AE90" s="818">
        <v>29.671744111653208</v>
      </c>
      <c r="AF90" s="817">
        <v>498.48530107577392</v>
      </c>
      <c r="AG90" s="817">
        <v>0</v>
      </c>
      <c r="AH90" s="818">
        <v>0</v>
      </c>
      <c r="AI90" s="818">
        <v>0</v>
      </c>
      <c r="AJ90" s="820">
        <v>0</v>
      </c>
      <c r="AK90" s="817">
        <v>0</v>
      </c>
      <c r="AL90" s="817">
        <v>0</v>
      </c>
      <c r="AM90" s="817">
        <v>0</v>
      </c>
      <c r="AN90" s="817">
        <v>0</v>
      </c>
      <c r="AO90" s="817">
        <v>0</v>
      </c>
      <c r="AP90" s="817">
        <v>1253.8737639823328</v>
      </c>
      <c r="AQ90" s="818">
        <v>0</v>
      </c>
      <c r="AR90" s="818">
        <v>0</v>
      </c>
      <c r="AS90" s="725">
        <f>SUM(E90:AQ90)</f>
        <v>9189.8535076337466</v>
      </c>
      <c r="AT90" s="726"/>
      <c r="AU90" s="727">
        <f t="shared" si="108"/>
        <v>2297.4633769084367</v>
      </c>
      <c r="AV90" s="727">
        <f t="shared" si="108"/>
        <v>2297.4633769084367</v>
      </c>
      <c r="AW90" s="727">
        <f t="shared" si="108"/>
        <v>2297.4633769084367</v>
      </c>
      <c r="AX90" s="727">
        <f t="shared" si="108"/>
        <v>2297.4633769084367</v>
      </c>
      <c r="AY90" s="728">
        <f t="shared" si="109"/>
        <v>9189.8535076337466</v>
      </c>
      <c r="AZ90" s="729"/>
      <c r="BA90" s="730">
        <f>SUM(E90:N90)</f>
        <v>2970.7293119326769</v>
      </c>
      <c r="BB90" s="731">
        <f>SUM(O90:Y90)</f>
        <v>3968.2798295671887</v>
      </c>
      <c r="BC90" s="604">
        <f>SUM(Z90:AJ90)</f>
        <v>996.97060215154784</v>
      </c>
      <c r="BD90" s="604">
        <f>SUM(AK90:AQ90)</f>
        <v>1253.8737639823328</v>
      </c>
      <c r="BE90" s="818">
        <v>0</v>
      </c>
      <c r="BF90" s="615">
        <f t="shared" si="110"/>
        <v>9189.8535076337466</v>
      </c>
    </row>
    <row r="91" spans="1:58" ht="30" x14ac:dyDescent="0.25">
      <c r="A91" s="249"/>
      <c r="B91" s="258"/>
      <c r="C91" s="212">
        <v>4103</v>
      </c>
      <c r="D91" s="237" t="s">
        <v>145</v>
      </c>
      <c r="E91" s="816">
        <v>0</v>
      </c>
      <c r="F91" s="817">
        <v>0</v>
      </c>
      <c r="G91" s="817">
        <v>0</v>
      </c>
      <c r="H91" s="817">
        <v>1314.4819964303879</v>
      </c>
      <c r="I91" s="818">
        <v>0</v>
      </c>
      <c r="J91" s="818">
        <v>0</v>
      </c>
      <c r="K91" s="818">
        <v>3286.2049910759702</v>
      </c>
      <c r="L91" s="819">
        <v>0</v>
      </c>
      <c r="M91" s="819">
        <v>0</v>
      </c>
      <c r="N91" s="820">
        <v>2924.7224420576135</v>
      </c>
      <c r="O91" s="816">
        <v>0</v>
      </c>
      <c r="P91" s="817">
        <v>3293.734023315053</v>
      </c>
      <c r="Q91" s="817">
        <v>791.51747847105935</v>
      </c>
      <c r="R91" s="817">
        <v>1591.5458975708398</v>
      </c>
      <c r="S91" s="817">
        <v>3123.515210740632</v>
      </c>
      <c r="T91" s="818">
        <v>851.09406287210675</v>
      </c>
      <c r="U91" s="818">
        <v>2834.1432293641155</v>
      </c>
      <c r="V91" s="818">
        <v>765.98465658489602</v>
      </c>
      <c r="W91" s="818">
        <v>1225.5754505358334</v>
      </c>
      <c r="X91" s="818">
        <v>0</v>
      </c>
      <c r="Y91" s="818">
        <v>107.71716037931228</v>
      </c>
      <c r="Z91" s="816">
        <v>989.05813705510684</v>
      </c>
      <c r="AA91" s="818">
        <v>1097.8545321311688</v>
      </c>
      <c r="AB91" s="818">
        <v>474.74790578645133</v>
      </c>
      <c r="AC91" s="734">
        <v>0</v>
      </c>
      <c r="AD91" s="818">
        <v>0</v>
      </c>
      <c r="AE91" s="818">
        <v>296.71744111653209</v>
      </c>
      <c r="AF91" s="818">
        <v>880.26174197904527</v>
      </c>
      <c r="AG91" s="818">
        <v>0</v>
      </c>
      <c r="AH91" s="818">
        <v>0</v>
      </c>
      <c r="AI91" s="818">
        <v>0</v>
      </c>
      <c r="AJ91" s="820">
        <v>0</v>
      </c>
      <c r="AK91" s="817">
        <v>0</v>
      </c>
      <c r="AL91" s="817">
        <v>0</v>
      </c>
      <c r="AM91" s="817">
        <v>0</v>
      </c>
      <c r="AN91" s="817">
        <v>0</v>
      </c>
      <c r="AO91" s="817">
        <v>0</v>
      </c>
      <c r="AP91" s="817">
        <v>1253.8737639823328</v>
      </c>
      <c r="AQ91" s="818">
        <v>0</v>
      </c>
      <c r="AR91" s="818">
        <v>0</v>
      </c>
      <c r="AS91" s="725">
        <f>SUM(E91:AQ91)</f>
        <v>27102.750121448462</v>
      </c>
      <c r="AT91" s="726"/>
      <c r="AU91" s="727">
        <f t="shared" si="108"/>
        <v>6775.6875303621155</v>
      </c>
      <c r="AV91" s="727">
        <f t="shared" si="108"/>
        <v>6775.6875303621155</v>
      </c>
      <c r="AW91" s="727">
        <f t="shared" si="108"/>
        <v>6775.6875303621155</v>
      </c>
      <c r="AX91" s="727">
        <f t="shared" si="108"/>
        <v>6775.6875303621155</v>
      </c>
      <c r="AY91" s="728">
        <f t="shared" si="109"/>
        <v>27102.750121448462</v>
      </c>
      <c r="AZ91" s="729"/>
      <c r="BA91" s="730">
        <f>SUM(E91:N91)</f>
        <v>7525.4094295639716</v>
      </c>
      <c r="BB91" s="731">
        <f>SUM(O91:Y91)</f>
        <v>14584.827169833849</v>
      </c>
      <c r="BC91" s="604">
        <f>SUM(Z91:AJ91)</f>
        <v>3738.6397580683042</v>
      </c>
      <c r="BD91" s="604">
        <f>SUM(AK91:AQ91)</f>
        <v>1253.8737639823328</v>
      </c>
      <c r="BE91" s="818">
        <v>0</v>
      </c>
      <c r="BF91" s="615">
        <f t="shared" si="110"/>
        <v>27102.750121448458</v>
      </c>
    </row>
    <row r="92" spans="1:58" x14ac:dyDescent="0.25">
      <c r="A92" s="249"/>
      <c r="B92" s="258"/>
      <c r="C92" s="258"/>
      <c r="D92" s="259"/>
      <c r="E92" s="801"/>
      <c r="F92" s="802"/>
      <c r="G92" s="802"/>
      <c r="H92" s="802"/>
      <c r="I92" s="803"/>
      <c r="J92" s="803"/>
      <c r="K92" s="803"/>
      <c r="L92" s="804"/>
      <c r="M92" s="804"/>
      <c r="N92" s="805"/>
      <c r="O92" s="801"/>
      <c r="P92" s="802"/>
      <c r="Q92" s="802"/>
      <c r="R92" s="802"/>
      <c r="S92" s="802"/>
      <c r="T92" s="803"/>
      <c r="U92" s="803"/>
      <c r="V92" s="803"/>
      <c r="W92" s="803"/>
      <c r="X92" s="803"/>
      <c r="Y92" s="803"/>
      <c r="Z92" s="801"/>
      <c r="AA92" s="803"/>
      <c r="AB92" s="803"/>
      <c r="AC92" s="803"/>
      <c r="AD92" s="803"/>
      <c r="AE92" s="803"/>
      <c r="AF92" s="803"/>
      <c r="AG92" s="803"/>
      <c r="AH92" s="803"/>
      <c r="AI92" s="803"/>
      <c r="AJ92" s="805"/>
      <c r="AK92" s="802"/>
      <c r="AL92" s="802"/>
      <c r="AM92" s="802"/>
      <c r="AN92" s="802"/>
      <c r="AO92" s="802"/>
      <c r="AP92" s="802"/>
      <c r="AQ92" s="803"/>
      <c r="AR92" s="803"/>
      <c r="AS92" s="806"/>
      <c r="AT92" s="807"/>
      <c r="AU92" s="750"/>
      <c r="AV92" s="751"/>
      <c r="AW92" s="751"/>
      <c r="AX92" s="751"/>
      <c r="AY92" s="752"/>
      <c r="AZ92" s="729"/>
      <c r="BA92" s="730"/>
      <c r="BB92" s="731"/>
      <c r="BC92" s="604"/>
      <c r="BD92" s="604"/>
      <c r="BE92" s="803"/>
      <c r="BF92" s="615"/>
    </row>
    <row r="93" spans="1:58" x14ac:dyDescent="0.25">
      <c r="A93" s="249"/>
      <c r="B93" s="258"/>
      <c r="C93" s="258">
        <v>4199</v>
      </c>
      <c r="D93" s="269" t="s">
        <v>146</v>
      </c>
      <c r="E93" s="750">
        <f t="shared" ref="E93:AQ93" si="111">SUM(E89:E91)</f>
        <v>0</v>
      </c>
      <c r="F93" s="750">
        <f t="shared" si="111"/>
        <v>0</v>
      </c>
      <c r="G93" s="750">
        <f t="shared" si="111"/>
        <v>1314.4819964303879</v>
      </c>
      <c r="H93" s="750">
        <f t="shared" si="111"/>
        <v>5915.1689839367464</v>
      </c>
      <c r="I93" s="751">
        <f t="shared" si="111"/>
        <v>0</v>
      </c>
      <c r="J93" s="751">
        <f t="shared" si="111"/>
        <v>6572.4099821519403</v>
      </c>
      <c r="K93" s="751">
        <f t="shared" si="111"/>
        <v>25632.39893039257</v>
      </c>
      <c r="L93" s="751">
        <f t="shared" si="111"/>
        <v>0</v>
      </c>
      <c r="M93" s="751">
        <f t="shared" si="111"/>
        <v>0</v>
      </c>
      <c r="N93" s="822">
        <f t="shared" si="111"/>
        <v>26368.508848393583</v>
      </c>
      <c r="O93" s="750">
        <f t="shared" si="111"/>
        <v>0</v>
      </c>
      <c r="P93" s="750">
        <f t="shared" si="111"/>
        <v>20425.406414867688</v>
      </c>
      <c r="Q93" s="750">
        <f t="shared" si="111"/>
        <v>7212.1710887782319</v>
      </c>
      <c r="R93" s="750">
        <f t="shared" si="111"/>
        <v>11233.590535848936</v>
      </c>
      <c r="S93" s="750">
        <f t="shared" si="111"/>
        <v>25083.444220966732</v>
      </c>
      <c r="T93" s="751">
        <f t="shared" si="111"/>
        <v>4595.9079395093759</v>
      </c>
      <c r="U93" s="751">
        <f t="shared" si="111"/>
        <v>14334.126206892022</v>
      </c>
      <c r="V93" s="751">
        <f t="shared" si="111"/>
        <v>18715.558442557623</v>
      </c>
      <c r="W93" s="751">
        <f t="shared" si="111"/>
        <v>15523.955706787227</v>
      </c>
      <c r="X93" s="751">
        <f t="shared" ref="X93:Y93" si="112">SUM(X89:X91)</f>
        <v>4766.1267520837982</v>
      </c>
      <c r="Y93" s="751">
        <f t="shared" si="112"/>
        <v>1292.6059245517472</v>
      </c>
      <c r="Z93" s="750">
        <f t="shared" ref="Z93:AP93" si="113">SUM(Z89:Z91)</f>
        <v>7187.1557959337779</v>
      </c>
      <c r="AA93" s="751">
        <f t="shared" si="113"/>
        <v>11091.29794893597</v>
      </c>
      <c r="AB93" s="751">
        <f t="shared" si="113"/>
        <v>6013.473473295051</v>
      </c>
      <c r="AC93" s="751">
        <f t="shared" si="113"/>
        <v>791.24650964408556</v>
      </c>
      <c r="AD93" s="751">
        <f t="shared" si="113"/>
        <v>0</v>
      </c>
      <c r="AE93" s="751">
        <f t="shared" si="113"/>
        <v>6458.5496349698487</v>
      </c>
      <c r="AF93" s="751">
        <f t="shared" si="113"/>
        <v>7936.2024917301787</v>
      </c>
      <c r="AG93" s="751">
        <f t="shared" si="113"/>
        <v>5538.7255675085989</v>
      </c>
      <c r="AH93" s="751">
        <f t="shared" si="113"/>
        <v>0</v>
      </c>
      <c r="AI93" s="751">
        <f t="shared" si="113"/>
        <v>791.24650964408556</v>
      </c>
      <c r="AJ93" s="822">
        <f t="shared" si="113"/>
        <v>4747.4790578645134</v>
      </c>
      <c r="AK93" s="823">
        <f t="shared" si="113"/>
        <v>0</v>
      </c>
      <c r="AL93" s="823">
        <f t="shared" si="113"/>
        <v>0</v>
      </c>
      <c r="AM93" s="823">
        <f t="shared" si="113"/>
        <v>0</v>
      </c>
      <c r="AN93" s="823">
        <f t="shared" si="113"/>
        <v>17554.23269575266</v>
      </c>
      <c r="AO93" s="823">
        <f t="shared" si="113"/>
        <v>0</v>
      </c>
      <c r="AP93" s="823">
        <f t="shared" si="113"/>
        <v>5642.4319379204981</v>
      </c>
      <c r="AQ93" s="751">
        <f t="shared" si="111"/>
        <v>0</v>
      </c>
      <c r="AR93" s="751">
        <f t="shared" ref="AR93" si="114">SUM(AR89:AR91)</f>
        <v>0</v>
      </c>
      <c r="AS93" s="824">
        <f>SUM(AS89:AS91)</f>
        <v>262737.9035973479</v>
      </c>
      <c r="AT93" s="749"/>
      <c r="AU93" s="750">
        <f>SUM(AU89:AU91)</f>
        <v>65684.475899336976</v>
      </c>
      <c r="AV93" s="751">
        <f t="shared" ref="AV93:AX93" si="115">SUM(AV89:AV91)</f>
        <v>65684.475899336976</v>
      </c>
      <c r="AW93" s="751">
        <f t="shared" si="115"/>
        <v>65684.475899336976</v>
      </c>
      <c r="AX93" s="751">
        <f t="shared" si="115"/>
        <v>65684.475899336976</v>
      </c>
      <c r="AY93" s="752">
        <f t="shared" ref="AY93" si="116">SUM(AY89:AY91)</f>
        <v>262737.9035973479</v>
      </c>
      <c r="AZ93" s="729"/>
      <c r="BA93" s="730">
        <f>SUM(E93:N93)</f>
        <v>65802.968741305231</v>
      </c>
      <c r="BB93" s="731">
        <f>SUM(O93:Y93)</f>
        <v>123182.89323284339</v>
      </c>
      <c r="BC93" s="604">
        <f>SUM(Z93:AJ93)</f>
        <v>50555.376989526107</v>
      </c>
      <c r="BD93" s="604">
        <f>SUM(AK93:AQ93)</f>
        <v>23196.664633673157</v>
      </c>
      <c r="BE93" s="751">
        <f t="shared" ref="BE93" si="117">SUM(BE89:BE91)</f>
        <v>0</v>
      </c>
      <c r="BF93" s="615">
        <f>SUM(BA93:BD93)</f>
        <v>262737.90359734785</v>
      </c>
    </row>
    <row r="94" spans="1:58" x14ac:dyDescent="0.25">
      <c r="A94" s="183"/>
      <c r="B94" s="184"/>
      <c r="C94" s="184"/>
      <c r="D94" s="185"/>
      <c r="E94" s="795"/>
      <c r="F94" s="796"/>
      <c r="G94" s="796"/>
      <c r="H94" s="796"/>
      <c r="I94" s="796"/>
      <c r="J94" s="796"/>
      <c r="K94" s="796"/>
      <c r="L94" s="796"/>
      <c r="M94" s="796"/>
      <c r="N94" s="797"/>
      <c r="O94" s="795"/>
      <c r="P94" s="796"/>
      <c r="Q94" s="796"/>
      <c r="R94" s="796"/>
      <c r="S94" s="796"/>
      <c r="T94" s="796"/>
      <c r="U94" s="796"/>
      <c r="V94" s="796"/>
      <c r="W94" s="796"/>
      <c r="X94" s="798"/>
      <c r="Y94" s="796"/>
      <c r="Z94" s="795"/>
      <c r="AA94" s="796"/>
      <c r="AB94" s="796"/>
      <c r="AC94" s="796"/>
      <c r="AD94" s="796"/>
      <c r="AE94" s="796"/>
      <c r="AF94" s="796"/>
      <c r="AG94" s="796"/>
      <c r="AH94" s="796"/>
      <c r="AI94" s="796"/>
      <c r="AJ94" s="797"/>
      <c r="AK94" s="796"/>
      <c r="AL94" s="796"/>
      <c r="AM94" s="796"/>
      <c r="AN94" s="796"/>
      <c r="AO94" s="796"/>
      <c r="AP94" s="796"/>
      <c r="AQ94" s="796"/>
      <c r="AR94" s="796"/>
      <c r="AS94" s="799"/>
      <c r="AT94" s="800"/>
      <c r="AU94" s="759"/>
      <c r="AV94" s="760"/>
      <c r="AW94" s="760"/>
      <c r="AX94" s="760"/>
      <c r="AY94" s="761"/>
      <c r="AZ94" s="729"/>
      <c r="BA94" s="730"/>
      <c r="BB94" s="731"/>
      <c r="BC94" s="604"/>
      <c r="BD94" s="604"/>
      <c r="BE94" s="796"/>
      <c r="BF94" s="615"/>
    </row>
    <row r="95" spans="1:58" x14ac:dyDescent="0.25">
      <c r="A95" s="249"/>
      <c r="B95" s="258">
        <v>4200</v>
      </c>
      <c r="C95" s="258" t="s">
        <v>147</v>
      </c>
      <c r="D95" s="259"/>
      <c r="E95" s="801"/>
      <c r="F95" s="802"/>
      <c r="G95" s="802"/>
      <c r="H95" s="802"/>
      <c r="I95" s="803"/>
      <c r="J95" s="803"/>
      <c r="K95" s="803"/>
      <c r="L95" s="804"/>
      <c r="M95" s="804"/>
      <c r="N95" s="805"/>
      <c r="O95" s="801"/>
      <c r="P95" s="802"/>
      <c r="Q95" s="802"/>
      <c r="R95" s="802"/>
      <c r="S95" s="802"/>
      <c r="T95" s="803"/>
      <c r="U95" s="803"/>
      <c r="V95" s="803"/>
      <c r="W95" s="803"/>
      <c r="X95" s="803"/>
      <c r="Y95" s="803"/>
      <c r="Z95" s="801"/>
      <c r="AA95" s="803"/>
      <c r="AB95" s="803"/>
      <c r="AC95" s="803"/>
      <c r="AD95" s="803"/>
      <c r="AE95" s="803"/>
      <c r="AF95" s="803"/>
      <c r="AG95" s="803"/>
      <c r="AH95" s="803"/>
      <c r="AI95" s="803"/>
      <c r="AJ95" s="805"/>
      <c r="AK95" s="802"/>
      <c r="AL95" s="802"/>
      <c r="AM95" s="802"/>
      <c r="AN95" s="802"/>
      <c r="AO95" s="802"/>
      <c r="AP95" s="802"/>
      <c r="AQ95" s="803"/>
      <c r="AR95" s="804"/>
      <c r="AS95" s="806"/>
      <c r="AT95" s="807"/>
      <c r="AU95" s="750"/>
      <c r="AV95" s="751"/>
      <c r="AW95" s="751"/>
      <c r="AX95" s="751"/>
      <c r="AY95" s="752"/>
      <c r="AZ95" s="729"/>
      <c r="BA95" s="730"/>
      <c r="BB95" s="731"/>
      <c r="BC95" s="604"/>
      <c r="BD95" s="604"/>
      <c r="BE95" s="804"/>
      <c r="BF95" s="615"/>
    </row>
    <row r="96" spans="1:58" ht="30" x14ac:dyDescent="0.25">
      <c r="A96" s="249"/>
      <c r="B96" s="258"/>
      <c r="C96" s="212">
        <v>4201</v>
      </c>
      <c r="D96" s="237" t="s">
        <v>148</v>
      </c>
      <c r="E96" s="816">
        <v>0</v>
      </c>
      <c r="F96" s="817">
        <v>0</v>
      </c>
      <c r="G96" s="817">
        <v>0</v>
      </c>
      <c r="H96" s="817">
        <v>0</v>
      </c>
      <c r="I96" s="818">
        <v>0</v>
      </c>
      <c r="J96" s="818">
        <v>0</v>
      </c>
      <c r="K96" s="818">
        <v>13144.819964303881</v>
      </c>
      <c r="L96" s="819">
        <v>0</v>
      </c>
      <c r="M96" s="819">
        <v>0</v>
      </c>
      <c r="N96" s="820">
        <v>24646.537433069774</v>
      </c>
      <c r="O96" s="816">
        <v>0</v>
      </c>
      <c r="P96" s="817">
        <v>15872.904272564792</v>
      </c>
      <c r="Q96" s="817">
        <v>7830.0653784233818</v>
      </c>
      <c r="R96" s="817">
        <v>9064.1517695879356</v>
      </c>
      <c r="S96" s="817">
        <v>22553.992666110826</v>
      </c>
      <c r="T96" s="818">
        <v>3404.376251488427</v>
      </c>
      <c r="U96" s="818">
        <v>10213.128754465281</v>
      </c>
      <c r="V96" s="818">
        <v>8170.5030035722257</v>
      </c>
      <c r="W96" s="818">
        <v>10979.113411050177</v>
      </c>
      <c r="X96" s="818">
        <v>0</v>
      </c>
      <c r="Y96" s="818">
        <v>19149.616414622404</v>
      </c>
      <c r="Z96" s="816">
        <v>3956.2325482204274</v>
      </c>
      <c r="AA96" s="818">
        <v>3956.2325482204274</v>
      </c>
      <c r="AB96" s="818">
        <v>4252.9499893369602</v>
      </c>
      <c r="AC96" s="734">
        <v>0</v>
      </c>
      <c r="AD96" s="818">
        <v>0</v>
      </c>
      <c r="AE96" s="818">
        <v>3164.9860385763423</v>
      </c>
      <c r="AF96" s="818">
        <v>7417.9360279133025</v>
      </c>
      <c r="AG96" s="818">
        <v>0</v>
      </c>
      <c r="AH96" s="818">
        <v>0</v>
      </c>
      <c r="AI96" s="818">
        <v>0</v>
      </c>
      <c r="AJ96" s="820">
        <v>0</v>
      </c>
      <c r="AK96" s="817">
        <v>0</v>
      </c>
      <c r="AL96" s="817">
        <v>0</v>
      </c>
      <c r="AM96" s="817">
        <v>0</v>
      </c>
      <c r="AN96" s="817">
        <v>0</v>
      </c>
      <c r="AO96" s="817">
        <v>0</v>
      </c>
      <c r="AP96" s="817">
        <v>0</v>
      </c>
      <c r="AQ96" s="818">
        <v>0</v>
      </c>
      <c r="AR96" s="818">
        <v>0</v>
      </c>
      <c r="AS96" s="725">
        <f>SUM(E96:AQ96)</f>
        <v>167777.54647152658</v>
      </c>
      <c r="AT96" s="726"/>
      <c r="AU96" s="727">
        <f t="shared" ref="AU96:AX99" si="118">$AS96/4</f>
        <v>41944.386617881646</v>
      </c>
      <c r="AV96" s="727">
        <f t="shared" si="118"/>
        <v>41944.386617881646</v>
      </c>
      <c r="AW96" s="727">
        <f t="shared" si="118"/>
        <v>41944.386617881646</v>
      </c>
      <c r="AX96" s="727">
        <f t="shared" si="118"/>
        <v>41944.386617881646</v>
      </c>
      <c r="AY96" s="728">
        <f t="shared" ref="AY96:AY99" si="119">SUM(AU96:AX96)</f>
        <v>167777.54647152658</v>
      </c>
      <c r="AZ96" s="729"/>
      <c r="BA96" s="730">
        <f>SUM(E96:N96)</f>
        <v>37791.357397373657</v>
      </c>
      <c r="BB96" s="731">
        <f>SUM(O96:Y96)</f>
        <v>107237.85192188545</v>
      </c>
      <c r="BC96" s="604">
        <f>SUM(Z96:AJ96)</f>
        <v>22748.337152267461</v>
      </c>
      <c r="BD96" s="604">
        <f>SUM(AK96:AQ96)</f>
        <v>0</v>
      </c>
      <c r="BE96" s="818">
        <v>0</v>
      </c>
      <c r="BF96" s="615">
        <f t="shared" ref="BF96:BF99" si="120">SUM(BA96:BD96)</f>
        <v>167777.54647152656</v>
      </c>
    </row>
    <row r="97" spans="1:58" ht="30" x14ac:dyDescent="0.25">
      <c r="A97" s="249"/>
      <c r="B97" s="258"/>
      <c r="C97" s="212">
        <v>4202</v>
      </c>
      <c r="D97" s="237" t="s">
        <v>149</v>
      </c>
      <c r="E97" s="816">
        <v>0</v>
      </c>
      <c r="F97" s="817">
        <v>0</v>
      </c>
      <c r="G97" s="817">
        <v>0</v>
      </c>
      <c r="H97" s="817">
        <v>1314.4819964303879</v>
      </c>
      <c r="I97" s="818">
        <v>0</v>
      </c>
      <c r="J97" s="818">
        <v>0</v>
      </c>
      <c r="K97" s="818">
        <v>0</v>
      </c>
      <c r="L97" s="819">
        <v>0</v>
      </c>
      <c r="M97" s="819">
        <v>0</v>
      </c>
      <c r="N97" s="820">
        <v>1478.7922459841866</v>
      </c>
      <c r="O97" s="816">
        <v>0</v>
      </c>
      <c r="P97" s="817">
        <v>382.99232829244801</v>
      </c>
      <c r="Q97" s="817">
        <v>382.99232829244801</v>
      </c>
      <c r="R97" s="817">
        <v>382.99232829244801</v>
      </c>
      <c r="S97" s="817">
        <v>1148.9769848773442</v>
      </c>
      <c r="T97" s="818">
        <v>0</v>
      </c>
      <c r="U97" s="818">
        <v>0</v>
      </c>
      <c r="V97" s="818">
        <v>434.05797206477439</v>
      </c>
      <c r="W97" s="818">
        <v>714.91901281256969</v>
      </c>
      <c r="X97" s="818">
        <v>0</v>
      </c>
      <c r="Y97" s="817">
        <v>1148.9769848773442</v>
      </c>
      <c r="Z97" s="816">
        <v>0</v>
      </c>
      <c r="AA97" s="818">
        <v>0</v>
      </c>
      <c r="AB97" s="818">
        <v>276.93627837542999</v>
      </c>
      <c r="AC97" s="734">
        <v>0</v>
      </c>
      <c r="AD97" s="818">
        <v>0</v>
      </c>
      <c r="AE97" s="818">
        <v>168.13988329936817</v>
      </c>
      <c r="AF97" s="817">
        <v>445.07616167479807</v>
      </c>
      <c r="AG97" s="817">
        <v>0</v>
      </c>
      <c r="AH97" s="818">
        <v>0</v>
      </c>
      <c r="AI97" s="818">
        <v>0</v>
      </c>
      <c r="AJ97" s="820">
        <v>0</v>
      </c>
      <c r="AK97" s="817">
        <v>0</v>
      </c>
      <c r="AL97" s="817">
        <v>0</v>
      </c>
      <c r="AM97" s="817">
        <v>0</v>
      </c>
      <c r="AN97" s="817">
        <v>0</v>
      </c>
      <c r="AO97" s="817">
        <v>0</v>
      </c>
      <c r="AP97" s="817">
        <v>1253.8737639823328</v>
      </c>
      <c r="AQ97" s="818">
        <v>0</v>
      </c>
      <c r="AR97" s="818">
        <v>0</v>
      </c>
      <c r="AS97" s="725">
        <f>SUM(E97:AQ97)</f>
        <v>9533.2082692558797</v>
      </c>
      <c r="AT97" s="726"/>
      <c r="AU97" s="727">
        <f t="shared" si="118"/>
        <v>2383.3020673139699</v>
      </c>
      <c r="AV97" s="727">
        <f t="shared" si="118"/>
        <v>2383.3020673139699</v>
      </c>
      <c r="AW97" s="727">
        <f t="shared" si="118"/>
        <v>2383.3020673139699</v>
      </c>
      <c r="AX97" s="727">
        <f t="shared" si="118"/>
        <v>2383.3020673139699</v>
      </c>
      <c r="AY97" s="728">
        <f t="shared" si="119"/>
        <v>9533.2082692558797</v>
      </c>
      <c r="AZ97" s="729"/>
      <c r="BA97" s="730">
        <f>SUM(E97:N97)</f>
        <v>2793.2742424145745</v>
      </c>
      <c r="BB97" s="731">
        <f>SUM(O97:Y97)</f>
        <v>4595.9079395093759</v>
      </c>
      <c r="BC97" s="604">
        <f>SUM(Z97:AJ97)</f>
        <v>890.15232334959626</v>
      </c>
      <c r="BD97" s="604">
        <f>SUM(AK97:AQ97)</f>
        <v>1253.8737639823328</v>
      </c>
      <c r="BE97" s="818">
        <v>0</v>
      </c>
      <c r="BF97" s="615">
        <f t="shared" si="120"/>
        <v>9533.2082692558779</v>
      </c>
    </row>
    <row r="98" spans="1:58" ht="30" x14ac:dyDescent="0.25">
      <c r="A98" s="249"/>
      <c r="B98" s="258"/>
      <c r="C98" s="212">
        <v>4203</v>
      </c>
      <c r="D98" s="237" t="s">
        <v>150</v>
      </c>
      <c r="E98" s="816">
        <v>0</v>
      </c>
      <c r="F98" s="817">
        <v>0</v>
      </c>
      <c r="G98" s="817">
        <v>0</v>
      </c>
      <c r="H98" s="817">
        <v>1971.7229946455823</v>
      </c>
      <c r="I98" s="818">
        <v>0</v>
      </c>
      <c r="J98" s="818">
        <v>0</v>
      </c>
      <c r="K98" s="818">
        <v>1971.7229946455823</v>
      </c>
      <c r="L98" s="819">
        <v>0</v>
      </c>
      <c r="M98" s="819">
        <v>0</v>
      </c>
      <c r="N98" s="820">
        <v>2103.1711942886209</v>
      </c>
      <c r="O98" s="816">
        <v>0</v>
      </c>
      <c r="P98" s="817">
        <v>2076.6695134079405</v>
      </c>
      <c r="Q98" s="817">
        <v>544.70020023814834</v>
      </c>
      <c r="R98" s="817">
        <v>1055.3566379614124</v>
      </c>
      <c r="S98" s="817">
        <v>2144.7570384377086</v>
      </c>
      <c r="T98" s="818">
        <v>510.6564377232641</v>
      </c>
      <c r="U98" s="818">
        <v>1531.969313169792</v>
      </c>
      <c r="V98" s="818">
        <v>561.72208149559037</v>
      </c>
      <c r="W98" s="818">
        <v>1072.3785192188543</v>
      </c>
      <c r="X98" s="818">
        <v>0</v>
      </c>
      <c r="Y98" s="818">
        <v>1634.1006007144451</v>
      </c>
      <c r="Z98" s="816">
        <v>593.43488223306417</v>
      </c>
      <c r="AA98" s="818">
        <v>593.43488223306417</v>
      </c>
      <c r="AB98" s="818">
        <v>415.40441756314488</v>
      </c>
      <c r="AC98" s="734">
        <v>0</v>
      </c>
      <c r="AD98" s="818">
        <v>0</v>
      </c>
      <c r="AE98" s="818">
        <v>217.59279015212354</v>
      </c>
      <c r="AF98" s="818">
        <v>632.99720771526836</v>
      </c>
      <c r="AG98" s="818">
        <v>0</v>
      </c>
      <c r="AH98" s="818">
        <v>0</v>
      </c>
      <c r="AI98" s="818">
        <v>0</v>
      </c>
      <c r="AJ98" s="820">
        <v>0</v>
      </c>
      <c r="AK98" s="817">
        <v>0</v>
      </c>
      <c r="AL98" s="817">
        <v>10771.716037931226</v>
      </c>
      <c r="AM98" s="817">
        <v>0</v>
      </c>
      <c r="AN98" s="817">
        <v>0</v>
      </c>
      <c r="AO98" s="817">
        <v>0</v>
      </c>
      <c r="AP98" s="817">
        <v>1880.8106459734995</v>
      </c>
      <c r="AQ98" s="818">
        <v>0</v>
      </c>
      <c r="AR98" s="818">
        <v>0</v>
      </c>
      <c r="AS98" s="725">
        <f>SUM(E98:AQ98)</f>
        <v>32284.318389748336</v>
      </c>
      <c r="AT98" s="726"/>
      <c r="AU98" s="727">
        <f t="shared" si="118"/>
        <v>8071.079597437084</v>
      </c>
      <c r="AV98" s="727">
        <f t="shared" si="118"/>
        <v>8071.079597437084</v>
      </c>
      <c r="AW98" s="727">
        <f t="shared" si="118"/>
        <v>8071.079597437084</v>
      </c>
      <c r="AX98" s="727">
        <f t="shared" si="118"/>
        <v>8071.079597437084</v>
      </c>
      <c r="AY98" s="728">
        <f t="shared" si="119"/>
        <v>32284.318389748336</v>
      </c>
      <c r="AZ98" s="729"/>
      <c r="BA98" s="730">
        <f>SUM(E98:N98)</f>
        <v>6046.617183579785</v>
      </c>
      <c r="BB98" s="731">
        <f>SUM(O98:Y98)</f>
        <v>11132.310342367156</v>
      </c>
      <c r="BC98" s="604">
        <f>SUM(Z98:AJ98)</f>
        <v>2452.8641798966651</v>
      </c>
      <c r="BD98" s="604">
        <f>SUM(AK98:AQ98)</f>
        <v>12652.526683904725</v>
      </c>
      <c r="BE98" s="818">
        <v>0</v>
      </c>
      <c r="BF98" s="615">
        <f t="shared" si="120"/>
        <v>32284.318389748332</v>
      </c>
    </row>
    <row r="99" spans="1:58" x14ac:dyDescent="0.25">
      <c r="A99" s="249"/>
      <c r="B99" s="258"/>
      <c r="C99" s="212">
        <v>4204</v>
      </c>
      <c r="D99" s="242" t="s">
        <v>151</v>
      </c>
      <c r="E99" s="816">
        <v>0</v>
      </c>
      <c r="F99" s="817">
        <v>0</v>
      </c>
      <c r="G99" s="817">
        <v>0</v>
      </c>
      <c r="H99" s="817">
        <v>0</v>
      </c>
      <c r="I99" s="818">
        <v>0</v>
      </c>
      <c r="J99" s="818">
        <v>0</v>
      </c>
      <c r="K99" s="818">
        <v>0</v>
      </c>
      <c r="L99" s="819">
        <v>0</v>
      </c>
      <c r="M99" s="819">
        <v>0</v>
      </c>
      <c r="N99" s="820">
        <v>9858.61497322791</v>
      </c>
      <c r="O99" s="816">
        <v>0</v>
      </c>
      <c r="P99" s="817">
        <v>2553.2821886163201</v>
      </c>
      <c r="Q99" s="817">
        <v>2553.2821886163201</v>
      </c>
      <c r="R99" s="817">
        <v>2553.2821886163201</v>
      </c>
      <c r="S99" s="817">
        <v>7659.8465658489604</v>
      </c>
      <c r="T99" s="818">
        <v>0</v>
      </c>
      <c r="U99" s="818">
        <v>0</v>
      </c>
      <c r="V99" s="818">
        <v>2553.2821886163201</v>
      </c>
      <c r="W99" s="818">
        <v>5106.5643772326403</v>
      </c>
      <c r="X99" s="818">
        <v>0</v>
      </c>
      <c r="Y99" s="818">
        <v>7659.8465658489604</v>
      </c>
      <c r="Z99" s="816">
        <v>0</v>
      </c>
      <c r="AA99" s="818">
        <v>0</v>
      </c>
      <c r="AB99" s="818">
        <v>1978.1162741102137</v>
      </c>
      <c r="AC99" s="734">
        <v>0</v>
      </c>
      <c r="AD99" s="818">
        <v>0</v>
      </c>
      <c r="AE99" s="818">
        <v>989.05813705510684</v>
      </c>
      <c r="AF99" s="818">
        <v>2967.1744111653211</v>
      </c>
      <c r="AG99" s="818">
        <v>0</v>
      </c>
      <c r="AH99" s="818">
        <v>0</v>
      </c>
      <c r="AI99" s="818">
        <v>0</v>
      </c>
      <c r="AJ99" s="820">
        <v>0</v>
      </c>
      <c r="AK99" s="817">
        <v>0</v>
      </c>
      <c r="AL99" s="817">
        <v>0</v>
      </c>
      <c r="AM99" s="817">
        <v>16157.574056896841</v>
      </c>
      <c r="AN99" s="817">
        <v>0</v>
      </c>
      <c r="AO99" s="817">
        <v>0</v>
      </c>
      <c r="AP99" s="817">
        <v>0</v>
      </c>
      <c r="AQ99" s="818">
        <v>0</v>
      </c>
      <c r="AR99" s="818">
        <v>0</v>
      </c>
      <c r="AS99" s="725">
        <f>SUM(E99:AQ99)</f>
        <v>62589.924115851238</v>
      </c>
      <c r="AT99" s="726"/>
      <c r="AU99" s="727">
        <f t="shared" si="118"/>
        <v>15647.481028962809</v>
      </c>
      <c r="AV99" s="727">
        <f t="shared" si="118"/>
        <v>15647.481028962809</v>
      </c>
      <c r="AW99" s="727">
        <f t="shared" si="118"/>
        <v>15647.481028962809</v>
      </c>
      <c r="AX99" s="727">
        <f t="shared" si="118"/>
        <v>15647.481028962809</v>
      </c>
      <c r="AY99" s="728">
        <f t="shared" si="119"/>
        <v>62589.924115851238</v>
      </c>
      <c r="AZ99" s="729"/>
      <c r="BA99" s="730">
        <f>SUM(E99:N99)</f>
        <v>9858.61497322791</v>
      </c>
      <c r="BB99" s="731">
        <f>SUM(O99:Y99)</f>
        <v>30639.386263395842</v>
      </c>
      <c r="BC99" s="604">
        <f>SUM(Z99:AJ99)</f>
        <v>5934.3488223306413</v>
      </c>
      <c r="BD99" s="604">
        <f>SUM(AK99:AQ99)</f>
        <v>16157.574056896841</v>
      </c>
      <c r="BE99" s="818">
        <v>0</v>
      </c>
      <c r="BF99" s="615">
        <f t="shared" si="120"/>
        <v>62589.92411585123</v>
      </c>
    </row>
    <row r="100" spans="1:58" x14ac:dyDescent="0.25">
      <c r="A100" s="249"/>
      <c r="B100" s="258"/>
      <c r="C100" s="258"/>
      <c r="D100" s="259"/>
      <c r="E100" s="801"/>
      <c r="F100" s="802"/>
      <c r="G100" s="802"/>
      <c r="H100" s="802"/>
      <c r="I100" s="803"/>
      <c r="J100" s="803"/>
      <c r="K100" s="803"/>
      <c r="L100" s="804"/>
      <c r="M100" s="804"/>
      <c r="N100" s="805"/>
      <c r="O100" s="801"/>
      <c r="P100" s="802"/>
      <c r="Q100" s="802"/>
      <c r="R100" s="802"/>
      <c r="S100" s="802"/>
      <c r="T100" s="803"/>
      <c r="U100" s="803"/>
      <c r="V100" s="803"/>
      <c r="W100" s="803"/>
      <c r="X100" s="803"/>
      <c r="Y100" s="803"/>
      <c r="Z100" s="801"/>
      <c r="AA100" s="803"/>
      <c r="AB100" s="803"/>
      <c r="AC100" s="803"/>
      <c r="AD100" s="803"/>
      <c r="AE100" s="803"/>
      <c r="AF100" s="803"/>
      <c r="AG100" s="803"/>
      <c r="AH100" s="803"/>
      <c r="AI100" s="803"/>
      <c r="AJ100" s="805"/>
      <c r="AK100" s="802"/>
      <c r="AL100" s="802"/>
      <c r="AM100" s="802"/>
      <c r="AN100" s="802"/>
      <c r="AO100" s="802"/>
      <c r="AP100" s="802"/>
      <c r="AQ100" s="803"/>
      <c r="AR100" s="803"/>
      <c r="AS100" s="806"/>
      <c r="AT100" s="807"/>
      <c r="AU100" s="750"/>
      <c r="AV100" s="751"/>
      <c r="AW100" s="751"/>
      <c r="AX100" s="751"/>
      <c r="AY100" s="752"/>
      <c r="AZ100" s="729"/>
      <c r="BA100" s="730"/>
      <c r="BB100" s="731"/>
      <c r="BC100" s="604"/>
      <c r="BD100" s="604"/>
      <c r="BE100" s="803"/>
      <c r="BF100" s="615"/>
    </row>
    <row r="101" spans="1:58" x14ac:dyDescent="0.25">
      <c r="A101" s="249"/>
      <c r="B101" s="258"/>
      <c r="C101" s="258">
        <v>4299</v>
      </c>
      <c r="D101" s="269" t="s">
        <v>146</v>
      </c>
      <c r="E101" s="750">
        <f>SUM(E96:E99)</f>
        <v>0</v>
      </c>
      <c r="F101" s="750">
        <f t="shared" ref="F101:H101" si="121">SUM(F96:F99)</f>
        <v>0</v>
      </c>
      <c r="G101" s="750">
        <f t="shared" si="121"/>
        <v>0</v>
      </c>
      <c r="H101" s="750">
        <f t="shared" si="121"/>
        <v>3286.2049910759702</v>
      </c>
      <c r="I101" s="751">
        <f t="shared" ref="I101:AS101" si="122">SUM(I96:I99)</f>
        <v>0</v>
      </c>
      <c r="J101" s="751">
        <f t="shared" si="122"/>
        <v>0</v>
      </c>
      <c r="K101" s="751">
        <f t="shared" si="122"/>
        <v>15116.542958949463</v>
      </c>
      <c r="L101" s="751">
        <f t="shared" si="122"/>
        <v>0</v>
      </c>
      <c r="M101" s="751">
        <f t="shared" si="122"/>
        <v>0</v>
      </c>
      <c r="N101" s="822">
        <f t="shared" si="122"/>
        <v>38087.115846570494</v>
      </c>
      <c r="O101" s="750">
        <f t="shared" si="122"/>
        <v>0</v>
      </c>
      <c r="P101" s="750">
        <f t="shared" si="122"/>
        <v>20885.848302881503</v>
      </c>
      <c r="Q101" s="750">
        <f t="shared" si="122"/>
        <v>11311.040095570299</v>
      </c>
      <c r="R101" s="750">
        <f t="shared" si="122"/>
        <v>13055.782924458117</v>
      </c>
      <c r="S101" s="750">
        <f t="shared" si="122"/>
        <v>33507.573255274838</v>
      </c>
      <c r="T101" s="751">
        <f t="shared" si="122"/>
        <v>3915.0326892116909</v>
      </c>
      <c r="U101" s="751">
        <f t="shared" si="122"/>
        <v>11745.098067635072</v>
      </c>
      <c r="V101" s="751">
        <f t="shared" si="122"/>
        <v>11719.56524574891</v>
      </c>
      <c r="W101" s="751">
        <f t="shared" si="122"/>
        <v>17872.975320314243</v>
      </c>
      <c r="X101" s="751">
        <f t="shared" si="122"/>
        <v>0</v>
      </c>
      <c r="Y101" s="751">
        <f t="shared" si="122"/>
        <v>29592.540566063151</v>
      </c>
      <c r="Z101" s="750">
        <f t="shared" ref="Z101:AP101" si="123">SUM(Z96:Z99)</f>
        <v>4549.6674304534918</v>
      </c>
      <c r="AA101" s="751">
        <f t="shared" si="123"/>
        <v>4549.6674304534918</v>
      </c>
      <c r="AB101" s="751">
        <f t="shared" si="123"/>
        <v>6923.4069593857494</v>
      </c>
      <c r="AC101" s="751">
        <f t="shared" si="123"/>
        <v>0</v>
      </c>
      <c r="AD101" s="751">
        <f t="shared" si="123"/>
        <v>0</v>
      </c>
      <c r="AE101" s="751">
        <f t="shared" si="123"/>
        <v>4539.7768490829412</v>
      </c>
      <c r="AF101" s="751">
        <f t="shared" si="123"/>
        <v>11463.18380846869</v>
      </c>
      <c r="AG101" s="751">
        <f t="shared" si="123"/>
        <v>0</v>
      </c>
      <c r="AH101" s="751">
        <f t="shared" si="123"/>
        <v>0</v>
      </c>
      <c r="AI101" s="751">
        <f t="shared" si="123"/>
        <v>0</v>
      </c>
      <c r="AJ101" s="822">
        <f t="shared" si="123"/>
        <v>0</v>
      </c>
      <c r="AK101" s="823">
        <f t="shared" si="123"/>
        <v>0</v>
      </c>
      <c r="AL101" s="823">
        <f t="shared" si="123"/>
        <v>10771.716037931226</v>
      </c>
      <c r="AM101" s="823">
        <f t="shared" si="123"/>
        <v>16157.574056896841</v>
      </c>
      <c r="AN101" s="823">
        <f t="shared" si="123"/>
        <v>0</v>
      </c>
      <c r="AO101" s="823">
        <f t="shared" si="123"/>
        <v>0</v>
      </c>
      <c r="AP101" s="823">
        <f t="shared" si="123"/>
        <v>3134.6844099558321</v>
      </c>
      <c r="AQ101" s="751">
        <f t="shared" si="122"/>
        <v>0</v>
      </c>
      <c r="AR101" s="751">
        <f t="shared" ref="AR101" si="124">SUM(AR96:AR99)</f>
        <v>0</v>
      </c>
      <c r="AS101" s="824">
        <f t="shared" si="122"/>
        <v>272184.99724638206</v>
      </c>
      <c r="AT101" s="749"/>
      <c r="AU101" s="750">
        <f t="shared" ref="AU101:AX101" si="125">SUM(AU96:AU99)</f>
        <v>68046.249311595515</v>
      </c>
      <c r="AV101" s="751">
        <f t="shared" si="125"/>
        <v>68046.249311595515</v>
      </c>
      <c r="AW101" s="751">
        <f t="shared" si="125"/>
        <v>68046.249311595515</v>
      </c>
      <c r="AX101" s="751">
        <f t="shared" si="125"/>
        <v>68046.249311595515</v>
      </c>
      <c r="AY101" s="752">
        <f t="shared" ref="AY101" si="126">SUM(AY96:AY99)</f>
        <v>272184.99724638206</v>
      </c>
      <c r="AZ101" s="729"/>
      <c r="BA101" s="730">
        <f>SUM(E101:N101)</f>
        <v>56489.863796595928</v>
      </c>
      <c r="BB101" s="731">
        <f>SUM(O101:Y101)</f>
        <v>153605.45646715781</v>
      </c>
      <c r="BC101" s="604">
        <f>SUM(Z101:AJ101)</f>
        <v>32025.702477844363</v>
      </c>
      <c r="BD101" s="604">
        <f>SUM(AK101:AQ101)</f>
        <v>30063.974504783899</v>
      </c>
      <c r="BE101" s="751">
        <f t="shared" ref="BE101" si="127">SUM(BE96:BE99)</f>
        <v>0</v>
      </c>
      <c r="BF101" s="615">
        <f>SUM(BA101:BD101)</f>
        <v>272184.997246382</v>
      </c>
    </row>
    <row r="102" spans="1:58" x14ac:dyDescent="0.25">
      <c r="A102" s="283"/>
      <c r="B102" s="284"/>
      <c r="C102" s="284"/>
      <c r="D102" s="284"/>
      <c r="E102" s="831"/>
      <c r="F102" s="832"/>
      <c r="G102" s="832"/>
      <c r="H102" s="832"/>
      <c r="I102" s="832"/>
      <c r="J102" s="832"/>
      <c r="K102" s="832"/>
      <c r="L102" s="832"/>
      <c r="M102" s="832"/>
      <c r="N102" s="833"/>
      <c r="O102" s="831"/>
      <c r="P102" s="832"/>
      <c r="Q102" s="832"/>
      <c r="R102" s="832"/>
      <c r="S102" s="832"/>
      <c r="T102" s="832"/>
      <c r="U102" s="832"/>
      <c r="V102" s="832"/>
      <c r="W102" s="832"/>
      <c r="X102" s="747"/>
      <c r="Y102" s="832"/>
      <c r="Z102" s="831"/>
      <c r="AA102" s="832"/>
      <c r="AB102" s="832"/>
      <c r="AC102" s="832"/>
      <c r="AD102" s="832"/>
      <c r="AE102" s="832"/>
      <c r="AF102" s="832"/>
      <c r="AG102" s="832"/>
      <c r="AH102" s="832"/>
      <c r="AI102" s="832"/>
      <c r="AJ102" s="833"/>
      <c r="AK102" s="832"/>
      <c r="AL102" s="832"/>
      <c r="AM102" s="832"/>
      <c r="AN102" s="832"/>
      <c r="AO102" s="832"/>
      <c r="AP102" s="832"/>
      <c r="AQ102" s="832"/>
      <c r="AR102" s="832"/>
      <c r="AS102" s="834"/>
      <c r="AT102" s="749"/>
      <c r="AU102" s="835"/>
      <c r="AV102" s="836"/>
      <c r="AW102" s="836"/>
      <c r="AX102" s="836"/>
      <c r="AY102" s="837"/>
      <c r="AZ102" s="729"/>
      <c r="BA102" s="730"/>
      <c r="BB102" s="731"/>
      <c r="BC102" s="604"/>
      <c r="BD102" s="604"/>
      <c r="BE102" s="832"/>
      <c r="BF102" s="615"/>
    </row>
    <row r="103" spans="1:58" x14ac:dyDescent="0.25">
      <c r="A103" s="249"/>
      <c r="B103" s="258">
        <v>4300</v>
      </c>
      <c r="C103" s="258" t="s">
        <v>152</v>
      </c>
      <c r="D103" s="269"/>
      <c r="E103" s="744"/>
      <c r="F103" s="747"/>
      <c r="G103" s="747"/>
      <c r="H103" s="747"/>
      <c r="I103" s="745"/>
      <c r="J103" s="745"/>
      <c r="K103" s="745"/>
      <c r="L103" s="825"/>
      <c r="M103" s="825"/>
      <c r="N103" s="746"/>
      <c r="O103" s="744"/>
      <c r="P103" s="747"/>
      <c r="Q103" s="747"/>
      <c r="R103" s="747"/>
      <c r="S103" s="747"/>
      <c r="T103" s="745"/>
      <c r="U103" s="745"/>
      <c r="V103" s="745"/>
      <c r="W103" s="745"/>
      <c r="X103" s="745"/>
      <c r="Y103" s="745"/>
      <c r="Z103" s="744"/>
      <c r="AA103" s="745"/>
      <c r="AB103" s="745"/>
      <c r="AC103" s="745"/>
      <c r="AD103" s="745"/>
      <c r="AE103" s="745"/>
      <c r="AF103" s="745"/>
      <c r="AG103" s="745"/>
      <c r="AH103" s="745"/>
      <c r="AI103" s="745"/>
      <c r="AJ103" s="746"/>
      <c r="AK103" s="747"/>
      <c r="AL103" s="747"/>
      <c r="AM103" s="747"/>
      <c r="AN103" s="747"/>
      <c r="AO103" s="747"/>
      <c r="AP103" s="747"/>
      <c r="AQ103" s="745"/>
      <c r="AR103" s="825"/>
      <c r="AS103" s="748"/>
      <c r="AT103" s="749"/>
      <c r="AU103" s="750"/>
      <c r="AV103" s="751"/>
      <c r="AW103" s="751"/>
      <c r="AX103" s="751"/>
      <c r="AY103" s="752"/>
      <c r="AZ103" s="729"/>
      <c r="BA103" s="730"/>
      <c r="BB103" s="731"/>
      <c r="BC103" s="604"/>
      <c r="BD103" s="604"/>
      <c r="BE103" s="825"/>
      <c r="BF103" s="615"/>
    </row>
    <row r="104" spans="1:58" x14ac:dyDescent="0.25">
      <c r="A104" s="249"/>
      <c r="B104" s="258"/>
      <c r="C104" s="212">
        <v>4301</v>
      </c>
      <c r="D104" s="242" t="s">
        <v>153</v>
      </c>
      <c r="E104" s="732">
        <v>0</v>
      </c>
      <c r="F104" s="733">
        <v>0</v>
      </c>
      <c r="G104" s="733">
        <v>0</v>
      </c>
      <c r="H104" s="733">
        <v>0</v>
      </c>
      <c r="I104" s="734">
        <v>0</v>
      </c>
      <c r="J104" s="734">
        <v>0</v>
      </c>
      <c r="K104" s="734">
        <v>0</v>
      </c>
      <c r="L104" s="735">
        <v>0</v>
      </c>
      <c r="M104" s="735">
        <v>0</v>
      </c>
      <c r="N104" s="736">
        <v>0</v>
      </c>
      <c r="O104" s="732">
        <v>13464.645047414035</v>
      </c>
      <c r="P104" s="733">
        <v>8078.7870284484206</v>
      </c>
      <c r="Q104" s="733">
        <v>0</v>
      </c>
      <c r="R104" s="733">
        <v>0</v>
      </c>
      <c r="S104" s="733">
        <v>0</v>
      </c>
      <c r="T104" s="734">
        <v>0</v>
      </c>
      <c r="U104" s="734">
        <v>0</v>
      </c>
      <c r="V104" s="734">
        <v>0</v>
      </c>
      <c r="W104" s="734">
        <v>0</v>
      </c>
      <c r="X104" s="734">
        <v>0</v>
      </c>
      <c r="Y104" s="734">
        <v>0</v>
      </c>
      <c r="Z104" s="732">
        <v>0</v>
      </c>
      <c r="AA104" s="734">
        <v>0</v>
      </c>
      <c r="AB104" s="734">
        <v>0</v>
      </c>
      <c r="AC104" s="734">
        <v>0</v>
      </c>
      <c r="AD104" s="734">
        <v>0</v>
      </c>
      <c r="AE104" s="734">
        <v>0</v>
      </c>
      <c r="AF104" s="734">
        <v>0</v>
      </c>
      <c r="AG104" s="734">
        <v>0</v>
      </c>
      <c r="AH104" s="734">
        <v>0</v>
      </c>
      <c r="AI104" s="734">
        <v>0</v>
      </c>
      <c r="AJ104" s="736">
        <v>0</v>
      </c>
      <c r="AK104" s="733">
        <v>0</v>
      </c>
      <c r="AL104" s="733">
        <v>0</v>
      </c>
      <c r="AM104" s="733">
        <v>0</v>
      </c>
      <c r="AN104" s="733">
        <v>0</v>
      </c>
      <c r="AO104" s="733">
        <v>0</v>
      </c>
      <c r="AP104" s="733">
        <v>0</v>
      </c>
      <c r="AQ104" s="734">
        <v>0</v>
      </c>
      <c r="AR104" s="734">
        <v>0</v>
      </c>
      <c r="AS104" s="725">
        <f>SUM(E104:AQ104)</f>
        <v>21543.432075862456</v>
      </c>
      <c r="AT104" s="726"/>
      <c r="AU104" s="727">
        <f t="shared" ref="AU104:AX106" si="128">$AS104/4</f>
        <v>5385.8580189656141</v>
      </c>
      <c r="AV104" s="727">
        <f t="shared" si="128"/>
        <v>5385.8580189656141</v>
      </c>
      <c r="AW104" s="727">
        <f t="shared" si="128"/>
        <v>5385.8580189656141</v>
      </c>
      <c r="AX104" s="727">
        <f t="shared" si="128"/>
        <v>5385.8580189656141</v>
      </c>
      <c r="AY104" s="728">
        <f t="shared" ref="AY104:AY106" si="129">SUM(AU104:AX104)</f>
        <v>21543.432075862456</v>
      </c>
      <c r="AZ104" s="729"/>
      <c r="BA104" s="730">
        <f>SUM(E104:N104)</f>
        <v>0</v>
      </c>
      <c r="BB104" s="731">
        <f>SUM(O104:Y104)</f>
        <v>21543.432075862456</v>
      </c>
      <c r="BC104" s="604">
        <f>SUM(Z104:AJ104)</f>
        <v>0</v>
      </c>
      <c r="BD104" s="604">
        <f>SUM(AK104:AQ104)</f>
        <v>0</v>
      </c>
      <c r="BE104" s="734">
        <v>0</v>
      </c>
      <c r="BF104" s="615">
        <f t="shared" ref="BF104:BF106" si="130">SUM(BA104:BD104)</f>
        <v>21543.432075862456</v>
      </c>
    </row>
    <row r="105" spans="1:58" x14ac:dyDescent="0.25">
      <c r="A105" s="249"/>
      <c r="B105" s="258"/>
      <c r="C105" s="212">
        <v>4302</v>
      </c>
      <c r="D105" s="242" t="str">
        <f>'GEF funding'!D105</f>
        <v>Use of laboratory facilities and herbarium</v>
      </c>
      <c r="E105" s="732">
        <v>0</v>
      </c>
      <c r="F105" s="733">
        <v>0</v>
      </c>
      <c r="G105" s="733">
        <v>0</v>
      </c>
      <c r="H105" s="733">
        <v>0</v>
      </c>
      <c r="I105" s="734">
        <v>0</v>
      </c>
      <c r="J105" s="734">
        <v>0</v>
      </c>
      <c r="K105" s="734">
        <v>0</v>
      </c>
      <c r="L105" s="735">
        <v>0</v>
      </c>
      <c r="M105" s="735">
        <v>0</v>
      </c>
      <c r="N105" s="736">
        <v>6572.4099821519403</v>
      </c>
      <c r="O105" s="732">
        <v>0</v>
      </c>
      <c r="P105" s="733">
        <v>1702.1881257442135</v>
      </c>
      <c r="Q105" s="733">
        <v>1702.1881257442135</v>
      </c>
      <c r="R105" s="733">
        <v>1702.1881257442135</v>
      </c>
      <c r="S105" s="733">
        <v>5106.5643772326403</v>
      </c>
      <c r="T105" s="734">
        <v>0</v>
      </c>
      <c r="U105" s="734">
        <v>0</v>
      </c>
      <c r="V105" s="734">
        <v>510.6564377232641</v>
      </c>
      <c r="W105" s="734">
        <v>4595.9079395093768</v>
      </c>
      <c r="X105" s="734">
        <v>0</v>
      </c>
      <c r="Y105" s="734">
        <v>5106.5643772326403</v>
      </c>
      <c r="Z105" s="732">
        <v>0</v>
      </c>
      <c r="AA105" s="734">
        <v>0</v>
      </c>
      <c r="AB105" s="734">
        <v>1780.3046466991923</v>
      </c>
      <c r="AC105" s="734">
        <v>0</v>
      </c>
      <c r="AD105" s="734">
        <v>0</v>
      </c>
      <c r="AE105" s="734">
        <v>197.81162741102139</v>
      </c>
      <c r="AF105" s="734">
        <v>1978.1162741102137</v>
      </c>
      <c r="AG105" s="734">
        <v>0</v>
      </c>
      <c r="AH105" s="734">
        <v>0</v>
      </c>
      <c r="AI105" s="734">
        <v>0</v>
      </c>
      <c r="AJ105" s="736">
        <v>0</v>
      </c>
      <c r="AK105" s="733">
        <v>0</v>
      </c>
      <c r="AL105" s="733">
        <v>0</v>
      </c>
      <c r="AM105" s="733">
        <v>0</v>
      </c>
      <c r="AN105" s="733">
        <v>0</v>
      </c>
      <c r="AO105" s="733">
        <v>0</v>
      </c>
      <c r="AP105" s="733">
        <v>0</v>
      </c>
      <c r="AQ105" s="734">
        <v>0</v>
      </c>
      <c r="AR105" s="734">
        <v>0</v>
      </c>
      <c r="AS105" s="725">
        <f>SUM(E105:AQ105)</f>
        <v>30954.900039302927</v>
      </c>
      <c r="AT105" s="726"/>
      <c r="AU105" s="727">
        <f t="shared" si="128"/>
        <v>7738.7250098257318</v>
      </c>
      <c r="AV105" s="727">
        <f t="shared" si="128"/>
        <v>7738.7250098257318</v>
      </c>
      <c r="AW105" s="727">
        <f t="shared" si="128"/>
        <v>7738.7250098257318</v>
      </c>
      <c r="AX105" s="727">
        <f t="shared" si="128"/>
        <v>7738.7250098257318</v>
      </c>
      <c r="AY105" s="728">
        <f t="shared" si="129"/>
        <v>30954.900039302927</v>
      </c>
      <c r="AZ105" s="729"/>
      <c r="BA105" s="730">
        <f>SUM(E105:N105)</f>
        <v>6572.4099821519403</v>
      </c>
      <c r="BB105" s="731">
        <f>SUM(O105:Y105)</f>
        <v>20426.257508930561</v>
      </c>
      <c r="BC105" s="604">
        <f>SUM(Z105:AJ105)</f>
        <v>3956.2325482204274</v>
      </c>
      <c r="BD105" s="604">
        <f>SUM(AK105:AQ105)</f>
        <v>0</v>
      </c>
      <c r="BE105" s="734">
        <v>0</v>
      </c>
      <c r="BF105" s="615">
        <f t="shared" si="130"/>
        <v>30954.900039302931</v>
      </c>
    </row>
    <row r="106" spans="1:58" x14ac:dyDescent="0.25">
      <c r="A106" s="249"/>
      <c r="B106" s="258"/>
      <c r="C106" s="212">
        <v>4303</v>
      </c>
      <c r="D106" s="242" t="s">
        <v>154</v>
      </c>
      <c r="E106" s="732">
        <v>0</v>
      </c>
      <c r="F106" s="733">
        <v>0</v>
      </c>
      <c r="G106" s="733">
        <v>0</v>
      </c>
      <c r="H106" s="733">
        <v>3286.2049910759702</v>
      </c>
      <c r="I106" s="734">
        <v>0</v>
      </c>
      <c r="J106" s="734">
        <v>0</v>
      </c>
      <c r="K106" s="734">
        <v>0</v>
      </c>
      <c r="L106" s="735">
        <v>0</v>
      </c>
      <c r="M106" s="735">
        <v>0</v>
      </c>
      <c r="N106" s="736">
        <v>3023.3085917898925</v>
      </c>
      <c r="O106" s="732">
        <v>0</v>
      </c>
      <c r="P106" s="733">
        <v>783.00653784233805</v>
      </c>
      <c r="Q106" s="733">
        <v>783.00653784233805</v>
      </c>
      <c r="R106" s="733">
        <v>783.00653784233805</v>
      </c>
      <c r="S106" s="733">
        <v>2349.0196135270144</v>
      </c>
      <c r="T106" s="734">
        <v>0</v>
      </c>
      <c r="U106" s="734">
        <v>0</v>
      </c>
      <c r="V106" s="734">
        <v>1429.8380256251394</v>
      </c>
      <c r="W106" s="734">
        <v>919.18158790187522</v>
      </c>
      <c r="X106" s="734">
        <v>0</v>
      </c>
      <c r="Y106" s="734">
        <v>2349.0196135270144</v>
      </c>
      <c r="Z106" s="732">
        <v>0</v>
      </c>
      <c r="AA106" s="734">
        <v>0</v>
      </c>
      <c r="AB106" s="734">
        <v>356.06092933983848</v>
      </c>
      <c r="AC106" s="734">
        <v>21543.432075862453</v>
      </c>
      <c r="AD106" s="734">
        <v>8078.7870284484206</v>
      </c>
      <c r="AE106" s="734">
        <v>553.87255675085999</v>
      </c>
      <c r="AF106" s="734">
        <v>909.93348609069835</v>
      </c>
      <c r="AG106" s="734">
        <v>0</v>
      </c>
      <c r="AH106" s="734">
        <v>0</v>
      </c>
      <c r="AI106" s="734">
        <v>0</v>
      </c>
      <c r="AJ106" s="736">
        <v>0</v>
      </c>
      <c r="AK106" s="733">
        <v>0</v>
      </c>
      <c r="AL106" s="733">
        <v>0</v>
      </c>
      <c r="AM106" s="733">
        <v>0</v>
      </c>
      <c r="AN106" s="733">
        <v>0</v>
      </c>
      <c r="AO106" s="733">
        <v>0</v>
      </c>
      <c r="AP106" s="733">
        <v>3134.6844099558321</v>
      </c>
      <c r="AQ106" s="734">
        <v>0</v>
      </c>
      <c r="AR106" s="734">
        <v>0</v>
      </c>
      <c r="AS106" s="725">
        <f>SUM(E106:AQ106)</f>
        <v>50282.362523422024</v>
      </c>
      <c r="AT106" s="726"/>
      <c r="AU106" s="727">
        <f t="shared" si="128"/>
        <v>12570.590630855506</v>
      </c>
      <c r="AV106" s="727">
        <f t="shared" si="128"/>
        <v>12570.590630855506</v>
      </c>
      <c r="AW106" s="727">
        <f t="shared" si="128"/>
        <v>12570.590630855506</v>
      </c>
      <c r="AX106" s="727">
        <f t="shared" si="128"/>
        <v>12570.590630855506</v>
      </c>
      <c r="AY106" s="728">
        <f t="shared" si="129"/>
        <v>50282.362523422024</v>
      </c>
      <c r="AZ106" s="729"/>
      <c r="BA106" s="730">
        <f>SUM(E106:N106)</f>
        <v>6309.5135828658622</v>
      </c>
      <c r="BB106" s="731">
        <f>SUM(O106:Y106)</f>
        <v>9396.0784541080575</v>
      </c>
      <c r="BC106" s="604">
        <f>SUM(Z106:AJ106)</f>
        <v>31442.086076492269</v>
      </c>
      <c r="BD106" s="604">
        <f>SUM(AK106:AQ106)</f>
        <v>3134.6844099558321</v>
      </c>
      <c r="BE106" s="734">
        <v>0</v>
      </c>
      <c r="BF106" s="615">
        <f t="shared" si="130"/>
        <v>50282.362523422016</v>
      </c>
    </row>
    <row r="107" spans="1:58" x14ac:dyDescent="0.25">
      <c r="A107" s="249"/>
      <c r="B107" s="258"/>
      <c r="C107" s="258"/>
      <c r="D107" s="269"/>
      <c r="E107" s="744"/>
      <c r="F107" s="747"/>
      <c r="G107" s="747"/>
      <c r="H107" s="747"/>
      <c r="I107" s="745"/>
      <c r="J107" s="745"/>
      <c r="K107" s="745"/>
      <c r="L107" s="825"/>
      <c r="M107" s="825"/>
      <c r="N107" s="746"/>
      <c r="O107" s="744"/>
      <c r="P107" s="747"/>
      <c r="Q107" s="747"/>
      <c r="R107" s="747"/>
      <c r="S107" s="747"/>
      <c r="T107" s="745"/>
      <c r="U107" s="745"/>
      <c r="V107" s="745"/>
      <c r="W107" s="745"/>
      <c r="X107" s="745"/>
      <c r="Y107" s="745"/>
      <c r="Z107" s="744"/>
      <c r="AA107" s="745"/>
      <c r="AB107" s="745"/>
      <c r="AC107" s="745"/>
      <c r="AD107" s="745"/>
      <c r="AE107" s="745"/>
      <c r="AF107" s="745"/>
      <c r="AG107" s="745"/>
      <c r="AH107" s="745"/>
      <c r="AI107" s="745"/>
      <c r="AJ107" s="746"/>
      <c r="AK107" s="747"/>
      <c r="AL107" s="747"/>
      <c r="AM107" s="747"/>
      <c r="AN107" s="747"/>
      <c r="AO107" s="747"/>
      <c r="AP107" s="747"/>
      <c r="AQ107" s="745"/>
      <c r="AR107" s="745"/>
      <c r="AS107" s="748"/>
      <c r="AT107" s="749"/>
      <c r="AU107" s="750"/>
      <c r="AV107" s="751"/>
      <c r="AW107" s="751"/>
      <c r="AX107" s="751"/>
      <c r="AY107" s="752"/>
      <c r="AZ107" s="729"/>
      <c r="BA107" s="730"/>
      <c r="BB107" s="731"/>
      <c r="BC107" s="604"/>
      <c r="BD107" s="604"/>
      <c r="BE107" s="745"/>
      <c r="BF107" s="615"/>
    </row>
    <row r="108" spans="1:58" x14ac:dyDescent="0.25">
      <c r="A108" s="249"/>
      <c r="B108" s="258"/>
      <c r="C108" s="258">
        <v>4399</v>
      </c>
      <c r="D108" s="269" t="s">
        <v>146</v>
      </c>
      <c r="E108" s="750">
        <f t="shared" ref="E108:AQ108" si="131">SUM(E104:E106)</f>
        <v>0</v>
      </c>
      <c r="F108" s="750">
        <f t="shared" si="131"/>
        <v>0</v>
      </c>
      <c r="G108" s="750">
        <f t="shared" si="131"/>
        <v>0</v>
      </c>
      <c r="H108" s="750">
        <f t="shared" si="131"/>
        <v>3286.2049910759702</v>
      </c>
      <c r="I108" s="751">
        <f t="shared" si="131"/>
        <v>0</v>
      </c>
      <c r="J108" s="751">
        <f t="shared" si="131"/>
        <v>0</v>
      </c>
      <c r="K108" s="751">
        <f t="shared" si="131"/>
        <v>0</v>
      </c>
      <c r="L108" s="751">
        <f t="shared" si="131"/>
        <v>0</v>
      </c>
      <c r="M108" s="751">
        <f t="shared" si="131"/>
        <v>0</v>
      </c>
      <c r="N108" s="822">
        <f t="shared" si="131"/>
        <v>9595.7185739418328</v>
      </c>
      <c r="O108" s="750">
        <f t="shared" si="131"/>
        <v>13464.645047414035</v>
      </c>
      <c r="P108" s="750">
        <f t="shared" si="131"/>
        <v>10563.981692034973</v>
      </c>
      <c r="Q108" s="750">
        <f t="shared" si="131"/>
        <v>2485.1946635865515</v>
      </c>
      <c r="R108" s="750">
        <f t="shared" si="131"/>
        <v>2485.1946635865515</v>
      </c>
      <c r="S108" s="750">
        <f t="shared" si="131"/>
        <v>7455.5839907596546</v>
      </c>
      <c r="T108" s="751">
        <f t="shared" si="131"/>
        <v>0</v>
      </c>
      <c r="U108" s="751">
        <f t="shared" si="131"/>
        <v>0</v>
      </c>
      <c r="V108" s="751">
        <f t="shared" si="131"/>
        <v>1940.4944633484035</v>
      </c>
      <c r="W108" s="751">
        <f t="shared" si="131"/>
        <v>5515.0895274112518</v>
      </c>
      <c r="X108" s="751">
        <f t="shared" si="131"/>
        <v>0</v>
      </c>
      <c r="Y108" s="751">
        <f t="shared" si="131"/>
        <v>7455.5839907596546</v>
      </c>
      <c r="Z108" s="750">
        <f t="shared" ref="Z108:AP108" si="132">SUM(Z104:Z106)</f>
        <v>0</v>
      </c>
      <c r="AA108" s="751">
        <f t="shared" si="132"/>
        <v>0</v>
      </c>
      <c r="AB108" s="751">
        <f t="shared" si="132"/>
        <v>2136.3655760390307</v>
      </c>
      <c r="AC108" s="751">
        <f t="shared" si="132"/>
        <v>21543.432075862453</v>
      </c>
      <c r="AD108" s="751">
        <f t="shared" si="132"/>
        <v>8078.7870284484206</v>
      </c>
      <c r="AE108" s="751">
        <f t="shared" si="132"/>
        <v>751.68418416188138</v>
      </c>
      <c r="AF108" s="751">
        <f t="shared" si="132"/>
        <v>2888.0497602009118</v>
      </c>
      <c r="AG108" s="751">
        <f t="shared" si="132"/>
        <v>0</v>
      </c>
      <c r="AH108" s="751">
        <f t="shared" si="132"/>
        <v>0</v>
      </c>
      <c r="AI108" s="751">
        <f t="shared" si="132"/>
        <v>0</v>
      </c>
      <c r="AJ108" s="822">
        <f t="shared" si="132"/>
        <v>0</v>
      </c>
      <c r="AK108" s="823">
        <f t="shared" si="132"/>
        <v>0</v>
      </c>
      <c r="AL108" s="823">
        <f t="shared" si="132"/>
        <v>0</v>
      </c>
      <c r="AM108" s="823">
        <f t="shared" si="132"/>
        <v>0</v>
      </c>
      <c r="AN108" s="823">
        <f t="shared" si="132"/>
        <v>0</v>
      </c>
      <c r="AO108" s="823">
        <f t="shared" si="132"/>
        <v>0</v>
      </c>
      <c r="AP108" s="823">
        <f t="shared" si="132"/>
        <v>3134.6844099558321</v>
      </c>
      <c r="AQ108" s="751">
        <f t="shared" si="131"/>
        <v>0</v>
      </c>
      <c r="AR108" s="751">
        <f t="shared" ref="AR108" si="133">SUM(AR104:AR106)</f>
        <v>0</v>
      </c>
      <c r="AS108" s="824">
        <f>SUM(AS104:AS106)</f>
        <v>102780.6946385874</v>
      </c>
      <c r="AT108" s="749"/>
      <c r="AU108" s="750">
        <f>SUM(AU104:AU106)</f>
        <v>25695.173659646851</v>
      </c>
      <c r="AV108" s="751">
        <f t="shared" ref="AV108:AX108" si="134">SUM(AV104:AV106)</f>
        <v>25695.173659646851</v>
      </c>
      <c r="AW108" s="751">
        <f t="shared" si="134"/>
        <v>25695.173659646851</v>
      </c>
      <c r="AX108" s="751">
        <f t="shared" si="134"/>
        <v>25695.173659646851</v>
      </c>
      <c r="AY108" s="752">
        <f t="shared" ref="AY108" si="135">SUM(AY104:AY106)</f>
        <v>102780.6946385874</v>
      </c>
      <c r="AZ108" s="729"/>
      <c r="BA108" s="730">
        <f>SUM(E108:N108)</f>
        <v>12881.923565017803</v>
      </c>
      <c r="BB108" s="731">
        <f>SUM(O108:Y108)</f>
        <v>51365.768038901078</v>
      </c>
      <c r="BC108" s="604">
        <f>SUM(Z108:AJ108)</f>
        <v>35398.318624712694</v>
      </c>
      <c r="BD108" s="604">
        <f>SUM(AK108:AQ108)</f>
        <v>3134.6844099558321</v>
      </c>
      <c r="BE108" s="751">
        <f t="shared" ref="BE108" si="136">SUM(BE104:BE106)</f>
        <v>0</v>
      </c>
      <c r="BF108" s="615">
        <f>SUM(BA108:BD108)</f>
        <v>102780.69463858742</v>
      </c>
    </row>
    <row r="109" spans="1:58" x14ac:dyDescent="0.25">
      <c r="A109" s="249"/>
      <c r="B109" s="258"/>
      <c r="C109" s="258"/>
      <c r="D109" s="269"/>
      <c r="E109" s="744"/>
      <c r="F109" s="747"/>
      <c r="G109" s="747"/>
      <c r="H109" s="747"/>
      <c r="I109" s="745"/>
      <c r="J109" s="745"/>
      <c r="K109" s="745"/>
      <c r="L109" s="825"/>
      <c r="M109" s="825"/>
      <c r="N109" s="746"/>
      <c r="O109" s="744"/>
      <c r="P109" s="747"/>
      <c r="Q109" s="747"/>
      <c r="R109" s="747"/>
      <c r="S109" s="747"/>
      <c r="T109" s="745"/>
      <c r="U109" s="745"/>
      <c r="V109" s="745"/>
      <c r="W109" s="745"/>
      <c r="X109" s="745"/>
      <c r="Y109" s="745"/>
      <c r="Z109" s="744"/>
      <c r="AA109" s="745"/>
      <c r="AB109" s="745"/>
      <c r="AC109" s="745"/>
      <c r="AD109" s="745"/>
      <c r="AE109" s="745"/>
      <c r="AF109" s="745"/>
      <c r="AG109" s="745"/>
      <c r="AH109" s="745"/>
      <c r="AI109" s="745"/>
      <c r="AJ109" s="746"/>
      <c r="AK109" s="747"/>
      <c r="AL109" s="747"/>
      <c r="AM109" s="747"/>
      <c r="AN109" s="747"/>
      <c r="AO109" s="747"/>
      <c r="AP109" s="747"/>
      <c r="AQ109" s="745"/>
      <c r="AR109" s="745"/>
      <c r="AS109" s="748"/>
      <c r="AT109" s="749"/>
      <c r="AU109" s="750"/>
      <c r="AV109" s="751"/>
      <c r="AW109" s="751"/>
      <c r="AX109" s="751"/>
      <c r="AY109" s="752"/>
      <c r="AZ109" s="729"/>
      <c r="BA109" s="730"/>
      <c r="BB109" s="731"/>
      <c r="BC109" s="604"/>
      <c r="BD109" s="604"/>
      <c r="BE109" s="745"/>
      <c r="BF109" s="615"/>
    </row>
    <row r="110" spans="1:58" x14ac:dyDescent="0.25">
      <c r="A110" s="249"/>
      <c r="B110" s="258">
        <v>4999</v>
      </c>
      <c r="C110" s="296" t="s">
        <v>121</v>
      </c>
      <c r="D110" s="259"/>
      <c r="E110" s="801">
        <f t="shared" ref="E110:AQ110" si="137">E93+E101+E108</f>
        <v>0</v>
      </c>
      <c r="F110" s="801">
        <f t="shared" si="137"/>
        <v>0</v>
      </c>
      <c r="G110" s="801">
        <f t="shared" si="137"/>
        <v>1314.4819964303879</v>
      </c>
      <c r="H110" s="801">
        <f t="shared" si="137"/>
        <v>12487.578966088688</v>
      </c>
      <c r="I110" s="803">
        <f t="shared" si="137"/>
        <v>0</v>
      </c>
      <c r="J110" s="803">
        <f t="shared" si="137"/>
        <v>6572.4099821519403</v>
      </c>
      <c r="K110" s="803">
        <f t="shared" si="137"/>
        <v>40748.941889342037</v>
      </c>
      <c r="L110" s="803">
        <f t="shared" si="137"/>
        <v>0</v>
      </c>
      <c r="M110" s="803">
        <f t="shared" si="137"/>
        <v>0</v>
      </c>
      <c r="N110" s="805">
        <f t="shared" si="137"/>
        <v>74051.343268905912</v>
      </c>
      <c r="O110" s="801">
        <f t="shared" si="137"/>
        <v>13464.645047414035</v>
      </c>
      <c r="P110" s="801">
        <f t="shared" si="137"/>
        <v>51875.236409784164</v>
      </c>
      <c r="Q110" s="801">
        <f t="shared" si="137"/>
        <v>21008.405847935086</v>
      </c>
      <c r="R110" s="801">
        <f t="shared" si="137"/>
        <v>26774.568123893609</v>
      </c>
      <c r="S110" s="801">
        <f t="shared" si="137"/>
        <v>66046.601467001223</v>
      </c>
      <c r="T110" s="803">
        <f t="shared" si="137"/>
        <v>8510.9406287210659</v>
      </c>
      <c r="U110" s="803">
        <f t="shared" si="137"/>
        <v>26079.224274527092</v>
      </c>
      <c r="V110" s="803">
        <f t="shared" si="137"/>
        <v>32375.61815165494</v>
      </c>
      <c r="W110" s="803">
        <f t="shared" si="137"/>
        <v>38912.020554512725</v>
      </c>
      <c r="X110" s="803">
        <f t="shared" si="137"/>
        <v>4766.1267520837982</v>
      </c>
      <c r="Y110" s="803">
        <f t="shared" si="137"/>
        <v>38340.73048137455</v>
      </c>
      <c r="Z110" s="801">
        <f t="shared" ref="Z110:AP110" si="138">Z93+Z101+Z108</f>
        <v>11736.823226387271</v>
      </c>
      <c r="AA110" s="803">
        <f t="shared" si="138"/>
        <v>15640.965379389461</v>
      </c>
      <c r="AB110" s="803">
        <f t="shared" si="138"/>
        <v>15073.246008719831</v>
      </c>
      <c r="AC110" s="803">
        <f t="shared" si="138"/>
        <v>22334.678585506539</v>
      </c>
      <c r="AD110" s="803">
        <f t="shared" si="138"/>
        <v>8078.7870284484206</v>
      </c>
      <c r="AE110" s="803">
        <f t="shared" si="138"/>
        <v>11750.010668214671</v>
      </c>
      <c r="AF110" s="803">
        <f t="shared" si="138"/>
        <v>22287.436060399781</v>
      </c>
      <c r="AG110" s="803">
        <f t="shared" si="138"/>
        <v>5538.7255675085989</v>
      </c>
      <c r="AH110" s="803">
        <f t="shared" si="138"/>
        <v>0</v>
      </c>
      <c r="AI110" s="803">
        <f t="shared" si="138"/>
        <v>791.24650964408556</v>
      </c>
      <c r="AJ110" s="805">
        <f t="shared" si="138"/>
        <v>4747.4790578645134</v>
      </c>
      <c r="AK110" s="802">
        <f t="shared" si="138"/>
        <v>0</v>
      </c>
      <c r="AL110" s="802">
        <f t="shared" si="138"/>
        <v>10771.716037931226</v>
      </c>
      <c r="AM110" s="802">
        <f t="shared" si="138"/>
        <v>16157.574056896841</v>
      </c>
      <c r="AN110" s="802">
        <f t="shared" si="138"/>
        <v>17554.23269575266</v>
      </c>
      <c r="AO110" s="802">
        <f t="shared" si="138"/>
        <v>0</v>
      </c>
      <c r="AP110" s="802">
        <f t="shared" si="138"/>
        <v>11911.800757832163</v>
      </c>
      <c r="AQ110" s="803">
        <f t="shared" si="137"/>
        <v>0</v>
      </c>
      <c r="AR110" s="803">
        <f t="shared" ref="AR110" si="139">AR93+AR101+AR108</f>
        <v>0</v>
      </c>
      <c r="AS110" s="806">
        <f>AS93+AS101+AS108</f>
        <v>637703.59548231738</v>
      </c>
      <c r="AT110" s="807"/>
      <c r="AU110" s="801">
        <f t="shared" ref="AU110:AX110" si="140">AU93+AU101+AU108</f>
        <v>159425.89887057935</v>
      </c>
      <c r="AV110" s="803">
        <f t="shared" si="140"/>
        <v>159425.89887057935</v>
      </c>
      <c r="AW110" s="803">
        <f t="shared" si="140"/>
        <v>159425.89887057935</v>
      </c>
      <c r="AX110" s="803">
        <f t="shared" si="140"/>
        <v>159425.89887057935</v>
      </c>
      <c r="AY110" s="850">
        <f t="shared" ref="AY110" si="141">AY93+AY101+AY108</f>
        <v>637703.59548231738</v>
      </c>
      <c r="AZ110" s="729"/>
      <c r="BA110" s="730">
        <f>SUM(E110:N110)</f>
        <v>135174.75610291897</v>
      </c>
      <c r="BB110" s="731">
        <f>SUM(O110:Y110)</f>
        <v>328154.11773890228</v>
      </c>
      <c r="BC110" s="604">
        <f>SUM(Z110:AJ110)</f>
        <v>117979.39809208318</v>
      </c>
      <c r="BD110" s="604">
        <f>SUM(AK110:AQ110)</f>
        <v>56395.323548412889</v>
      </c>
      <c r="BE110" s="803">
        <f t="shared" ref="BE110" si="142">BE93+BE101+BE108</f>
        <v>0</v>
      </c>
      <c r="BF110" s="615">
        <f>SUM(BA110:BD110)</f>
        <v>637703.59548231727</v>
      </c>
    </row>
    <row r="111" spans="1:58" x14ac:dyDescent="0.25">
      <c r="A111" s="183"/>
      <c r="B111" s="184"/>
      <c r="C111" s="184"/>
      <c r="D111" s="185"/>
      <c r="E111" s="795"/>
      <c r="F111" s="796"/>
      <c r="G111" s="796"/>
      <c r="H111" s="796"/>
      <c r="I111" s="796"/>
      <c r="J111" s="796"/>
      <c r="K111" s="796"/>
      <c r="L111" s="796"/>
      <c r="M111" s="796"/>
      <c r="N111" s="797"/>
      <c r="O111" s="795"/>
      <c r="P111" s="796"/>
      <c r="Q111" s="796"/>
      <c r="R111" s="796"/>
      <c r="S111" s="796"/>
      <c r="T111" s="796"/>
      <c r="U111" s="796"/>
      <c r="V111" s="796"/>
      <c r="W111" s="796"/>
      <c r="X111" s="798"/>
      <c r="Y111" s="796"/>
      <c r="Z111" s="795"/>
      <c r="AA111" s="796"/>
      <c r="AB111" s="796"/>
      <c r="AC111" s="796"/>
      <c r="AD111" s="796"/>
      <c r="AE111" s="796"/>
      <c r="AF111" s="796"/>
      <c r="AG111" s="796"/>
      <c r="AH111" s="796"/>
      <c r="AI111" s="796"/>
      <c r="AJ111" s="797"/>
      <c r="AK111" s="796"/>
      <c r="AL111" s="796"/>
      <c r="AM111" s="796"/>
      <c r="AN111" s="796"/>
      <c r="AO111" s="796"/>
      <c r="AP111" s="796"/>
      <c r="AQ111" s="796"/>
      <c r="AR111" s="796"/>
      <c r="AS111" s="799"/>
      <c r="AT111" s="800"/>
      <c r="AU111" s="759"/>
      <c r="AV111" s="760"/>
      <c r="AW111" s="760"/>
      <c r="AX111" s="760"/>
      <c r="AY111" s="761"/>
      <c r="AZ111" s="729"/>
      <c r="BA111" s="730"/>
      <c r="BB111" s="731"/>
      <c r="BC111" s="604"/>
      <c r="BD111" s="604"/>
      <c r="BE111" s="796"/>
      <c r="BF111" s="615"/>
    </row>
    <row r="112" spans="1:58" x14ac:dyDescent="0.25">
      <c r="A112" s="249">
        <v>50</v>
      </c>
      <c r="B112" s="258" t="s">
        <v>155</v>
      </c>
      <c r="C112" s="258"/>
      <c r="D112" s="259"/>
      <c r="E112" s="801"/>
      <c r="F112" s="802"/>
      <c r="G112" s="802"/>
      <c r="H112" s="802"/>
      <c r="I112" s="803"/>
      <c r="J112" s="803"/>
      <c r="K112" s="803"/>
      <c r="L112" s="804"/>
      <c r="M112" s="804"/>
      <c r="N112" s="805"/>
      <c r="O112" s="801"/>
      <c r="P112" s="802"/>
      <c r="Q112" s="802"/>
      <c r="R112" s="802"/>
      <c r="S112" s="802"/>
      <c r="T112" s="803"/>
      <c r="U112" s="803"/>
      <c r="V112" s="803"/>
      <c r="W112" s="803"/>
      <c r="X112" s="803"/>
      <c r="Y112" s="803"/>
      <c r="Z112" s="801"/>
      <c r="AA112" s="803"/>
      <c r="AB112" s="803"/>
      <c r="AC112" s="803"/>
      <c r="AD112" s="803"/>
      <c r="AE112" s="803"/>
      <c r="AF112" s="803"/>
      <c r="AG112" s="803"/>
      <c r="AH112" s="803"/>
      <c r="AI112" s="803"/>
      <c r="AJ112" s="805"/>
      <c r="AK112" s="802"/>
      <c r="AL112" s="802"/>
      <c r="AM112" s="802"/>
      <c r="AN112" s="802"/>
      <c r="AO112" s="802"/>
      <c r="AP112" s="802"/>
      <c r="AQ112" s="803"/>
      <c r="AR112" s="803"/>
      <c r="AS112" s="806"/>
      <c r="AT112" s="807"/>
      <c r="AU112" s="750"/>
      <c r="AV112" s="751"/>
      <c r="AW112" s="751"/>
      <c r="AX112" s="751"/>
      <c r="AY112" s="752"/>
      <c r="AZ112" s="729"/>
      <c r="BA112" s="730"/>
      <c r="BB112" s="731"/>
      <c r="BC112" s="604"/>
      <c r="BD112" s="604"/>
      <c r="BE112" s="803"/>
      <c r="BF112" s="615"/>
    </row>
    <row r="113" spans="1:58" x14ac:dyDescent="0.25">
      <c r="A113" s="249"/>
      <c r="B113" s="298">
        <v>5100</v>
      </c>
      <c r="C113" s="299" t="s">
        <v>156</v>
      </c>
      <c r="D113" s="300"/>
      <c r="E113" s="851"/>
      <c r="F113" s="852"/>
      <c r="G113" s="852"/>
      <c r="H113" s="852"/>
      <c r="I113" s="853"/>
      <c r="J113" s="853"/>
      <c r="K113" s="853"/>
      <c r="L113" s="854"/>
      <c r="M113" s="854"/>
      <c r="N113" s="855"/>
      <c r="O113" s="851"/>
      <c r="P113" s="852"/>
      <c r="Q113" s="852"/>
      <c r="R113" s="852"/>
      <c r="S113" s="852"/>
      <c r="T113" s="853"/>
      <c r="U113" s="853"/>
      <c r="V113" s="853"/>
      <c r="W113" s="853"/>
      <c r="X113" s="853"/>
      <c r="Y113" s="853"/>
      <c r="Z113" s="851"/>
      <c r="AA113" s="853"/>
      <c r="AB113" s="853"/>
      <c r="AC113" s="853"/>
      <c r="AD113" s="853"/>
      <c r="AE113" s="853"/>
      <c r="AF113" s="853"/>
      <c r="AG113" s="853"/>
      <c r="AH113" s="853"/>
      <c r="AI113" s="853"/>
      <c r="AJ113" s="855"/>
      <c r="AK113" s="852"/>
      <c r="AL113" s="852"/>
      <c r="AM113" s="852"/>
      <c r="AN113" s="852"/>
      <c r="AO113" s="852"/>
      <c r="AP113" s="852"/>
      <c r="AQ113" s="853"/>
      <c r="AR113" s="853"/>
      <c r="AS113" s="856"/>
      <c r="AT113" s="807"/>
      <c r="AU113" s="750"/>
      <c r="AV113" s="751"/>
      <c r="AW113" s="751"/>
      <c r="AX113" s="751"/>
      <c r="AY113" s="752"/>
      <c r="AZ113" s="729"/>
      <c r="BA113" s="730"/>
      <c r="BB113" s="731"/>
      <c r="BC113" s="604"/>
      <c r="BD113" s="604"/>
      <c r="BE113" s="853"/>
      <c r="BF113" s="615"/>
    </row>
    <row r="114" spans="1:58" ht="30" x14ac:dyDescent="0.25">
      <c r="A114" s="249"/>
      <c r="B114" s="305"/>
      <c r="C114" s="306">
        <v>5101</v>
      </c>
      <c r="D114" s="237" t="s">
        <v>157</v>
      </c>
      <c r="E114" s="818">
        <v>0</v>
      </c>
      <c r="F114" s="818">
        <v>0</v>
      </c>
      <c r="G114" s="818">
        <v>131.44819964303881</v>
      </c>
      <c r="H114" s="818">
        <v>920.13739750127172</v>
      </c>
      <c r="I114" s="818">
        <v>0</v>
      </c>
      <c r="J114" s="818">
        <v>657.24099821519405</v>
      </c>
      <c r="K114" s="818">
        <v>4074.8941889342036</v>
      </c>
      <c r="L114" s="818">
        <v>0</v>
      </c>
      <c r="M114" s="818">
        <v>0</v>
      </c>
      <c r="N114" s="818">
        <v>6445.5624694964081</v>
      </c>
      <c r="O114" s="818">
        <v>0</v>
      </c>
      <c r="P114" s="818">
        <v>4131.1254717749189</v>
      </c>
      <c r="Q114" s="818">
        <v>1852.3211184348531</v>
      </c>
      <c r="R114" s="818">
        <v>2428.9373460307061</v>
      </c>
      <c r="S114" s="818">
        <v>5859.1017476241577</v>
      </c>
      <c r="T114" s="818">
        <v>851.09406287210675</v>
      </c>
      <c r="U114" s="818">
        <v>2607.9224274527091</v>
      </c>
      <c r="V114" s="818">
        <v>3043.5123688306539</v>
      </c>
      <c r="W114" s="818">
        <v>3339.6931027101477</v>
      </c>
      <c r="X114" s="818">
        <v>476.61267520837981</v>
      </c>
      <c r="Y114" s="817">
        <v>2022.6788018415525</v>
      </c>
      <c r="Z114" s="816">
        <v>1015.43302070991</v>
      </c>
      <c r="AA114" s="817">
        <v>1387.6485662883151</v>
      </c>
      <c r="AB114" s="817">
        <v>939.60523020235166</v>
      </c>
      <c r="AC114" s="734">
        <v>2022.6788018415525</v>
      </c>
      <c r="AD114" s="734">
        <v>1015.43302070991</v>
      </c>
      <c r="AE114" s="734">
        <v>1387.6485662883151</v>
      </c>
      <c r="AF114" s="817">
        <v>1397.5391476588661</v>
      </c>
      <c r="AG114" s="817">
        <v>553.87255675085987</v>
      </c>
      <c r="AH114" s="817">
        <v>0</v>
      </c>
      <c r="AI114" s="817">
        <v>79.124650964408559</v>
      </c>
      <c r="AJ114" s="817">
        <v>474.74790578645133</v>
      </c>
      <c r="AK114" s="817">
        <v>0</v>
      </c>
      <c r="AL114" s="817">
        <v>0</v>
      </c>
      <c r="AM114" s="817">
        <v>0</v>
      </c>
      <c r="AN114" s="817">
        <v>1755.4232695752662</v>
      </c>
      <c r="AO114" s="817">
        <v>0</v>
      </c>
      <c r="AP114" s="817">
        <v>313.46844099558319</v>
      </c>
      <c r="AQ114" s="817">
        <v>0</v>
      </c>
      <c r="AR114" s="817">
        <v>0</v>
      </c>
      <c r="AS114" s="725">
        <f>SUM(E114:AQ114)</f>
        <v>51184.905554342091</v>
      </c>
      <c r="AT114" s="726"/>
      <c r="AU114" s="727">
        <f t="shared" ref="AU114:AX116" si="143">$AS114/4</f>
        <v>12796.226388585523</v>
      </c>
      <c r="AV114" s="727">
        <f t="shared" si="143"/>
        <v>12796.226388585523</v>
      </c>
      <c r="AW114" s="727">
        <f t="shared" si="143"/>
        <v>12796.226388585523</v>
      </c>
      <c r="AX114" s="727">
        <f t="shared" si="143"/>
        <v>12796.226388585523</v>
      </c>
      <c r="AY114" s="728">
        <f t="shared" ref="AY114:AY116" si="144">SUM(AU114:AX114)</f>
        <v>51184.905554342091</v>
      </c>
      <c r="AZ114" s="729"/>
      <c r="BA114" s="730">
        <f>SUM(E114:N114)</f>
        <v>12229.283253790116</v>
      </c>
      <c r="BB114" s="731">
        <f>SUM(O114:Y114)</f>
        <v>26612.999122780191</v>
      </c>
      <c r="BC114" s="604">
        <f>SUM(Z114:AJ114)</f>
        <v>10273.73146720094</v>
      </c>
      <c r="BD114" s="604">
        <f>SUM(AK114:AQ114)</f>
        <v>2068.8917105708492</v>
      </c>
      <c r="BE114" s="817">
        <v>0</v>
      </c>
      <c r="BF114" s="615">
        <f t="shared" ref="BF114:BF116" si="145">SUM(BA114:BD114)</f>
        <v>51184.905554342091</v>
      </c>
    </row>
    <row r="115" spans="1:58" ht="45" x14ac:dyDescent="0.25">
      <c r="A115" s="249"/>
      <c r="B115" s="305"/>
      <c r="C115" s="306">
        <v>5102</v>
      </c>
      <c r="D115" s="237" t="s">
        <v>158</v>
      </c>
      <c r="E115" s="818">
        <v>0</v>
      </c>
      <c r="F115" s="816">
        <v>0</v>
      </c>
      <c r="G115" s="816">
        <v>0</v>
      </c>
      <c r="H115" s="816">
        <v>328.62049910759703</v>
      </c>
      <c r="I115" s="818">
        <v>0</v>
      </c>
      <c r="J115" s="818">
        <v>0</v>
      </c>
      <c r="K115" s="818">
        <v>0</v>
      </c>
      <c r="L115" s="818">
        <v>0</v>
      </c>
      <c r="M115" s="818">
        <v>0</v>
      </c>
      <c r="N115" s="820">
        <v>959.57185739418333</v>
      </c>
      <c r="O115" s="816">
        <v>1346.4645047414033</v>
      </c>
      <c r="P115" s="816">
        <v>1056.3981692034972</v>
      </c>
      <c r="Q115" s="816">
        <v>248.51946635865517</v>
      </c>
      <c r="R115" s="816">
        <v>248.51946635865517</v>
      </c>
      <c r="S115" s="816">
        <v>745.55839907596555</v>
      </c>
      <c r="T115" s="818">
        <v>0</v>
      </c>
      <c r="U115" s="818">
        <v>0</v>
      </c>
      <c r="V115" s="818">
        <v>194.04944633484035</v>
      </c>
      <c r="W115" s="818">
        <v>551.5089527411252</v>
      </c>
      <c r="X115" s="818">
        <v>0</v>
      </c>
      <c r="Y115" s="818">
        <v>745.55839907596555</v>
      </c>
      <c r="Z115" s="816">
        <v>0</v>
      </c>
      <c r="AA115" s="818">
        <v>0</v>
      </c>
      <c r="AB115" s="818">
        <v>213.6365576039031</v>
      </c>
      <c r="AC115" s="818">
        <v>2154.3432075862456</v>
      </c>
      <c r="AD115" s="818">
        <v>807.878702844842</v>
      </c>
      <c r="AE115" s="818">
        <v>75.168418416188132</v>
      </c>
      <c r="AF115" s="818">
        <v>288.8049760200912</v>
      </c>
      <c r="AG115" s="818">
        <v>0</v>
      </c>
      <c r="AH115" s="818">
        <v>0</v>
      </c>
      <c r="AI115" s="818">
        <v>0</v>
      </c>
      <c r="AJ115" s="820">
        <v>0</v>
      </c>
      <c r="AK115" s="817">
        <v>0</v>
      </c>
      <c r="AL115" s="817">
        <v>0</v>
      </c>
      <c r="AM115" s="817">
        <v>0</v>
      </c>
      <c r="AN115" s="817">
        <v>0</v>
      </c>
      <c r="AO115" s="817">
        <v>0</v>
      </c>
      <c r="AP115" s="817">
        <v>313.46844099558319</v>
      </c>
      <c r="AQ115" s="818">
        <v>0</v>
      </c>
      <c r="AR115" s="818">
        <v>0</v>
      </c>
      <c r="AS115" s="725">
        <f>SUM(E115:AQ115)</f>
        <v>10278.069463858741</v>
      </c>
      <c r="AT115" s="726"/>
      <c r="AU115" s="727">
        <f t="shared" si="143"/>
        <v>2569.5173659646853</v>
      </c>
      <c r="AV115" s="727">
        <f t="shared" si="143"/>
        <v>2569.5173659646853</v>
      </c>
      <c r="AW115" s="727">
        <f t="shared" si="143"/>
        <v>2569.5173659646853</v>
      </c>
      <c r="AX115" s="727">
        <f t="shared" si="143"/>
        <v>2569.5173659646853</v>
      </c>
      <c r="AY115" s="728">
        <f t="shared" si="144"/>
        <v>10278.069463858741</v>
      </c>
      <c r="AZ115" s="729"/>
      <c r="BA115" s="730">
        <f>SUM(E115:N115)</f>
        <v>1288.1923565017803</v>
      </c>
      <c r="BB115" s="731">
        <f>SUM(O115:Y115)</f>
        <v>5136.5768038901078</v>
      </c>
      <c r="BC115" s="604">
        <f>SUM(Z115:AJ115)</f>
        <v>3539.8318624712697</v>
      </c>
      <c r="BD115" s="604">
        <f>SUM(AK115:AQ115)</f>
        <v>313.46844099558319</v>
      </c>
      <c r="BE115" s="818">
        <v>0</v>
      </c>
      <c r="BF115" s="615">
        <f t="shared" si="145"/>
        <v>10278.069463858741</v>
      </c>
    </row>
    <row r="116" spans="1:58" ht="30" x14ac:dyDescent="0.25">
      <c r="A116" s="249"/>
      <c r="B116" s="305"/>
      <c r="C116" s="306">
        <v>5103</v>
      </c>
      <c r="D116" s="237" t="s">
        <v>159</v>
      </c>
      <c r="E116" s="816">
        <v>0</v>
      </c>
      <c r="F116" s="816">
        <v>598.08930837582659</v>
      </c>
      <c r="G116" s="816">
        <v>525.79279857215522</v>
      </c>
      <c r="H116" s="816">
        <v>460.06869875063592</v>
      </c>
      <c r="I116" s="818">
        <v>0</v>
      </c>
      <c r="J116" s="818">
        <v>65.724099821519403</v>
      </c>
      <c r="K116" s="818">
        <v>657.24099821519405</v>
      </c>
      <c r="L116" s="818">
        <v>328.62049910759703</v>
      </c>
      <c r="M116" s="818">
        <v>492.93074866139557</v>
      </c>
      <c r="N116" s="820">
        <v>6388.382502651687</v>
      </c>
      <c r="O116" s="816">
        <v>51.065643772326418</v>
      </c>
      <c r="P116" s="816">
        <v>2384.7655641676433</v>
      </c>
      <c r="Q116" s="816">
        <v>1777.0844032769592</v>
      </c>
      <c r="R116" s="816">
        <v>1925.1747702167054</v>
      </c>
      <c r="S116" s="816">
        <v>5167.843149759432</v>
      </c>
      <c r="T116" s="818">
        <v>280.86104074779519</v>
      </c>
      <c r="U116" s="818">
        <v>2177.9497068897217</v>
      </c>
      <c r="V116" s="818">
        <v>1046.8456973326915</v>
      </c>
      <c r="W116" s="818">
        <v>3120.1108344891436</v>
      </c>
      <c r="X116" s="818">
        <v>141.28161443676973</v>
      </c>
      <c r="Y116" s="818">
        <v>5462.321695513182</v>
      </c>
      <c r="Z116" s="816">
        <v>203.08660414198198</v>
      </c>
      <c r="AA116" s="818">
        <v>943.56146275057222</v>
      </c>
      <c r="AB116" s="818">
        <v>1208.6290434813409</v>
      </c>
      <c r="AC116" s="818">
        <v>59.343488223306416</v>
      </c>
      <c r="AD116" s="818">
        <v>193.85539486280098</v>
      </c>
      <c r="AE116" s="818">
        <v>350.12658051750788</v>
      </c>
      <c r="AF116" s="818">
        <v>1883.1666929529238</v>
      </c>
      <c r="AG116" s="818">
        <v>164.18365075114775</v>
      </c>
      <c r="AH116" s="818">
        <v>178.03046466991924</v>
      </c>
      <c r="AI116" s="818">
        <v>59.343488223306416</v>
      </c>
      <c r="AJ116" s="820">
        <v>89.01523233495962</v>
      </c>
      <c r="AK116" s="817">
        <v>0</v>
      </c>
      <c r="AL116" s="817">
        <v>0</v>
      </c>
      <c r="AM116" s="817">
        <v>50.154950559293319</v>
      </c>
      <c r="AN116" s="817">
        <v>520.35761205266817</v>
      </c>
      <c r="AO116" s="817">
        <v>0</v>
      </c>
      <c r="AP116" s="817">
        <v>2115.9119767201869</v>
      </c>
      <c r="AQ116" s="818">
        <v>0</v>
      </c>
      <c r="AR116" s="818">
        <v>0</v>
      </c>
      <c r="AS116" s="725">
        <f>SUM(E116:AQ116)</f>
        <v>41070.920417000285</v>
      </c>
      <c r="AT116" s="726"/>
      <c r="AU116" s="727">
        <f t="shared" si="143"/>
        <v>10267.730104250071</v>
      </c>
      <c r="AV116" s="727">
        <f t="shared" si="143"/>
        <v>10267.730104250071</v>
      </c>
      <c r="AW116" s="727">
        <f t="shared" si="143"/>
        <v>10267.730104250071</v>
      </c>
      <c r="AX116" s="727">
        <f t="shared" si="143"/>
        <v>10267.730104250071</v>
      </c>
      <c r="AY116" s="728">
        <f t="shared" si="144"/>
        <v>41070.920417000285</v>
      </c>
      <c r="AZ116" s="729"/>
      <c r="BA116" s="730">
        <f>SUM(E116:N116)</f>
        <v>9516.8496541560107</v>
      </c>
      <c r="BB116" s="731">
        <f>SUM(O116:Y116)</f>
        <v>23535.30412060237</v>
      </c>
      <c r="BC116" s="604">
        <f>SUM(Z116:AJ116)</f>
        <v>5332.3421029097681</v>
      </c>
      <c r="BD116" s="604">
        <f>SUM(AK116:AQ116)</f>
        <v>2686.4245393321485</v>
      </c>
      <c r="BE116" s="818">
        <v>0</v>
      </c>
      <c r="BF116" s="615">
        <f t="shared" si="145"/>
        <v>41070.920417000292</v>
      </c>
    </row>
    <row r="117" spans="1:58" x14ac:dyDescent="0.25">
      <c r="A117" s="249"/>
      <c r="B117" s="305"/>
      <c r="C117" s="307"/>
      <c r="D117" s="237"/>
      <c r="E117" s="816"/>
      <c r="F117" s="817"/>
      <c r="G117" s="817"/>
      <c r="H117" s="817"/>
      <c r="I117" s="818"/>
      <c r="J117" s="818"/>
      <c r="K117" s="818"/>
      <c r="L117" s="819"/>
      <c r="M117" s="819"/>
      <c r="N117" s="820"/>
      <c r="O117" s="816"/>
      <c r="P117" s="817"/>
      <c r="Q117" s="817"/>
      <c r="R117" s="817"/>
      <c r="S117" s="817"/>
      <c r="T117" s="818"/>
      <c r="U117" s="818"/>
      <c r="V117" s="818"/>
      <c r="W117" s="818"/>
      <c r="X117" s="818"/>
      <c r="Y117" s="818"/>
      <c r="Z117" s="816"/>
      <c r="AA117" s="818"/>
      <c r="AB117" s="818"/>
      <c r="AC117" s="818"/>
      <c r="AD117" s="818"/>
      <c r="AE117" s="818"/>
      <c r="AF117" s="818"/>
      <c r="AG117" s="818"/>
      <c r="AH117" s="818"/>
      <c r="AI117" s="818"/>
      <c r="AJ117" s="820"/>
      <c r="AK117" s="817"/>
      <c r="AL117" s="817"/>
      <c r="AM117" s="817"/>
      <c r="AN117" s="817"/>
      <c r="AO117" s="817"/>
      <c r="AP117" s="817"/>
      <c r="AQ117" s="818"/>
      <c r="AR117" s="818"/>
      <c r="AS117" s="821"/>
      <c r="AT117" s="788"/>
      <c r="AU117" s="750"/>
      <c r="AV117" s="751"/>
      <c r="AW117" s="751"/>
      <c r="AX117" s="751"/>
      <c r="AY117" s="752"/>
      <c r="AZ117" s="729"/>
      <c r="BA117" s="730"/>
      <c r="BB117" s="731"/>
      <c r="BC117" s="604"/>
      <c r="BD117" s="604"/>
      <c r="BE117" s="818"/>
      <c r="BF117" s="615"/>
    </row>
    <row r="118" spans="1:58" x14ac:dyDescent="0.25">
      <c r="A118" s="249"/>
      <c r="B118" s="305"/>
      <c r="C118" s="307">
        <v>5199</v>
      </c>
      <c r="D118" s="269" t="s">
        <v>146</v>
      </c>
      <c r="E118" s="750">
        <f t="shared" ref="E118:AQ118" si="146">SUM(E114:E116)</f>
        <v>0</v>
      </c>
      <c r="F118" s="750">
        <f t="shared" si="146"/>
        <v>598.08930837582659</v>
      </c>
      <c r="G118" s="750">
        <f t="shared" si="146"/>
        <v>657.24099821519405</v>
      </c>
      <c r="H118" s="750">
        <f t="shared" si="146"/>
        <v>1708.8265953595046</v>
      </c>
      <c r="I118" s="751">
        <f t="shared" si="146"/>
        <v>0</v>
      </c>
      <c r="J118" s="751">
        <f t="shared" si="146"/>
        <v>722.96509803671347</v>
      </c>
      <c r="K118" s="751">
        <f t="shared" si="146"/>
        <v>4732.135187149398</v>
      </c>
      <c r="L118" s="751">
        <f t="shared" si="146"/>
        <v>328.62049910759703</v>
      </c>
      <c r="M118" s="751">
        <f t="shared" si="146"/>
        <v>492.93074866139557</v>
      </c>
      <c r="N118" s="822">
        <f t="shared" si="146"/>
        <v>13793.516829542277</v>
      </c>
      <c r="O118" s="750">
        <f t="shared" si="146"/>
        <v>1397.5301485137297</v>
      </c>
      <c r="P118" s="750">
        <f t="shared" si="146"/>
        <v>7572.2892051460585</v>
      </c>
      <c r="Q118" s="750">
        <f t="shared" si="146"/>
        <v>3877.9249880704674</v>
      </c>
      <c r="R118" s="750">
        <f t="shared" si="146"/>
        <v>4602.6315826060672</v>
      </c>
      <c r="S118" s="750">
        <f t="shared" si="146"/>
        <v>11772.503296459556</v>
      </c>
      <c r="T118" s="751">
        <f t="shared" si="146"/>
        <v>1131.9551036199018</v>
      </c>
      <c r="U118" s="751">
        <f t="shared" si="146"/>
        <v>4785.8721343424313</v>
      </c>
      <c r="V118" s="751">
        <f t="shared" si="146"/>
        <v>4284.4075124981864</v>
      </c>
      <c r="W118" s="751">
        <f t="shared" si="146"/>
        <v>7011.3128899404164</v>
      </c>
      <c r="X118" s="751">
        <f t="shared" ref="X118:Y118" si="147">SUM(X114:X116)</f>
        <v>617.89428964514957</v>
      </c>
      <c r="Y118" s="751">
        <f t="shared" si="147"/>
        <v>8230.558896430699</v>
      </c>
      <c r="Z118" s="750">
        <f t="shared" ref="Z118:AP118" si="148">SUM(Z114:Z116)</f>
        <v>1218.5196248518919</v>
      </c>
      <c r="AA118" s="751">
        <f t="shared" si="148"/>
        <v>2331.2100290388871</v>
      </c>
      <c r="AB118" s="751">
        <f t="shared" si="148"/>
        <v>2361.8708312875956</v>
      </c>
      <c r="AC118" s="751">
        <f t="shared" si="148"/>
        <v>4236.3654976511052</v>
      </c>
      <c r="AD118" s="751">
        <f t="shared" si="148"/>
        <v>2017.167118417553</v>
      </c>
      <c r="AE118" s="751">
        <f t="shared" si="148"/>
        <v>1812.9435652220111</v>
      </c>
      <c r="AF118" s="751">
        <f t="shared" si="148"/>
        <v>3569.510816631881</v>
      </c>
      <c r="AG118" s="751">
        <f t="shared" si="148"/>
        <v>718.05620750200762</v>
      </c>
      <c r="AH118" s="751">
        <f t="shared" si="148"/>
        <v>178.03046466991924</v>
      </c>
      <c r="AI118" s="751">
        <f t="shared" si="148"/>
        <v>138.46813918771497</v>
      </c>
      <c r="AJ118" s="822">
        <f t="shared" si="148"/>
        <v>563.76313812141098</v>
      </c>
      <c r="AK118" s="823">
        <f t="shared" si="148"/>
        <v>0</v>
      </c>
      <c r="AL118" s="823">
        <f t="shared" si="148"/>
        <v>0</v>
      </c>
      <c r="AM118" s="823">
        <f t="shared" si="148"/>
        <v>50.154950559293319</v>
      </c>
      <c r="AN118" s="823">
        <f t="shared" si="148"/>
        <v>2275.7808816279344</v>
      </c>
      <c r="AO118" s="823">
        <f t="shared" si="148"/>
        <v>0</v>
      </c>
      <c r="AP118" s="823">
        <f t="shared" si="148"/>
        <v>2742.8488587113534</v>
      </c>
      <c r="AQ118" s="751">
        <f t="shared" si="146"/>
        <v>0</v>
      </c>
      <c r="AR118" s="751">
        <f t="shared" ref="AR118" si="149">SUM(AR114:AR116)</f>
        <v>0</v>
      </c>
      <c r="AS118" s="824">
        <f>SUM(AS114:AS116)</f>
        <v>102533.89543520112</v>
      </c>
      <c r="AT118" s="749"/>
      <c r="AU118" s="750">
        <f t="shared" ref="AU118:AX118" si="150">SUM(AU114:AU116)</f>
        <v>25633.47385880028</v>
      </c>
      <c r="AV118" s="751">
        <f t="shared" si="150"/>
        <v>25633.47385880028</v>
      </c>
      <c r="AW118" s="751">
        <f t="shared" si="150"/>
        <v>25633.47385880028</v>
      </c>
      <c r="AX118" s="751">
        <f t="shared" si="150"/>
        <v>25633.47385880028</v>
      </c>
      <c r="AY118" s="752">
        <f t="shared" ref="AY118" si="151">SUM(AY114:AY116)</f>
        <v>102533.89543520112</v>
      </c>
      <c r="AZ118" s="729"/>
      <c r="BA118" s="730">
        <f>SUM(E118:N118)</f>
        <v>23034.325264447907</v>
      </c>
      <c r="BB118" s="731">
        <f>SUM(O118:Y118)</f>
        <v>55284.880047272673</v>
      </c>
      <c r="BC118" s="604">
        <f>SUM(Z118:AJ118)</f>
        <v>19145.905432581978</v>
      </c>
      <c r="BD118" s="604">
        <f>SUM(AK118:AQ118)</f>
        <v>5068.7846908985812</v>
      </c>
      <c r="BE118" s="751">
        <f t="shared" ref="BE118" si="152">SUM(BE114:BE116)</f>
        <v>0</v>
      </c>
      <c r="BF118" s="615">
        <f>SUM(BA118:BD118)</f>
        <v>102533.89543520114</v>
      </c>
    </row>
    <row r="119" spans="1:58" x14ac:dyDescent="0.25">
      <c r="A119" s="283"/>
      <c r="B119" s="284"/>
      <c r="C119" s="284"/>
      <c r="D119" s="308"/>
      <c r="E119" s="857"/>
      <c r="F119" s="858"/>
      <c r="G119" s="858"/>
      <c r="H119" s="858"/>
      <c r="I119" s="858"/>
      <c r="J119" s="858"/>
      <c r="K119" s="858"/>
      <c r="L119" s="858"/>
      <c r="M119" s="858"/>
      <c r="N119" s="859"/>
      <c r="O119" s="857"/>
      <c r="P119" s="858"/>
      <c r="Q119" s="858"/>
      <c r="R119" s="858"/>
      <c r="S119" s="858"/>
      <c r="T119" s="858"/>
      <c r="U119" s="858"/>
      <c r="V119" s="858"/>
      <c r="W119" s="858"/>
      <c r="X119" s="802"/>
      <c r="Y119" s="858"/>
      <c r="Z119" s="857"/>
      <c r="AA119" s="858"/>
      <c r="AB119" s="858"/>
      <c r="AC119" s="858"/>
      <c r="AD119" s="858"/>
      <c r="AE119" s="858"/>
      <c r="AF119" s="858"/>
      <c r="AG119" s="858"/>
      <c r="AH119" s="858"/>
      <c r="AI119" s="858"/>
      <c r="AJ119" s="859"/>
      <c r="AK119" s="858"/>
      <c r="AL119" s="858"/>
      <c r="AM119" s="858"/>
      <c r="AN119" s="858"/>
      <c r="AO119" s="858"/>
      <c r="AP119" s="858"/>
      <c r="AQ119" s="858"/>
      <c r="AR119" s="858"/>
      <c r="AS119" s="860"/>
      <c r="AT119" s="807"/>
      <c r="AU119" s="835"/>
      <c r="AV119" s="836"/>
      <c r="AW119" s="836"/>
      <c r="AX119" s="836"/>
      <c r="AY119" s="837"/>
      <c r="AZ119" s="729"/>
      <c r="BA119" s="730"/>
      <c r="BB119" s="731"/>
      <c r="BC119" s="604"/>
      <c r="BD119" s="604"/>
      <c r="BE119" s="858"/>
      <c r="BF119" s="615"/>
    </row>
    <row r="120" spans="1:58" x14ac:dyDescent="0.25">
      <c r="A120" s="174"/>
      <c r="B120" s="258">
        <v>5200</v>
      </c>
      <c r="C120" s="258" t="s">
        <v>160</v>
      </c>
      <c r="D120" s="259"/>
      <c r="E120" s="801"/>
      <c r="F120" s="802"/>
      <c r="G120" s="802"/>
      <c r="H120" s="802"/>
      <c r="I120" s="803"/>
      <c r="J120" s="803"/>
      <c r="K120" s="803"/>
      <c r="L120" s="804"/>
      <c r="M120" s="804"/>
      <c r="N120" s="805"/>
      <c r="O120" s="801"/>
      <c r="P120" s="802"/>
      <c r="Q120" s="802"/>
      <c r="R120" s="802"/>
      <c r="S120" s="802"/>
      <c r="T120" s="803"/>
      <c r="U120" s="803"/>
      <c r="V120" s="803"/>
      <c r="W120" s="803"/>
      <c r="X120" s="803"/>
      <c r="Y120" s="803"/>
      <c r="Z120" s="801"/>
      <c r="AA120" s="803"/>
      <c r="AB120" s="803"/>
      <c r="AC120" s="803"/>
      <c r="AD120" s="803"/>
      <c r="AE120" s="803"/>
      <c r="AF120" s="803"/>
      <c r="AG120" s="803"/>
      <c r="AH120" s="803"/>
      <c r="AI120" s="803"/>
      <c r="AJ120" s="805"/>
      <c r="AK120" s="802"/>
      <c r="AL120" s="802"/>
      <c r="AM120" s="802"/>
      <c r="AN120" s="802"/>
      <c r="AO120" s="802"/>
      <c r="AP120" s="802"/>
      <c r="AQ120" s="803"/>
      <c r="AR120" s="804"/>
      <c r="AS120" s="806"/>
      <c r="AT120" s="807"/>
      <c r="AU120" s="768"/>
      <c r="AV120" s="789"/>
      <c r="AW120" s="789"/>
      <c r="AX120" s="789"/>
      <c r="AY120" s="770"/>
      <c r="AZ120" s="729"/>
      <c r="BA120" s="730"/>
      <c r="BB120" s="731"/>
      <c r="BC120" s="604"/>
      <c r="BD120" s="604"/>
      <c r="BE120" s="804"/>
      <c r="BF120" s="615"/>
    </row>
    <row r="121" spans="1:58" x14ac:dyDescent="0.25">
      <c r="A121" s="174"/>
      <c r="B121" s="258"/>
      <c r="C121" s="212">
        <v>5201</v>
      </c>
      <c r="D121" s="237" t="s">
        <v>161</v>
      </c>
      <c r="E121" s="893"/>
      <c r="F121" s="894"/>
      <c r="G121" s="894"/>
      <c r="H121" s="894"/>
      <c r="I121" s="895"/>
      <c r="J121" s="895"/>
      <c r="K121" s="895"/>
      <c r="L121" s="896"/>
      <c r="M121" s="896"/>
      <c r="N121" s="897"/>
      <c r="O121" s="893"/>
      <c r="P121" s="894"/>
      <c r="Q121" s="894"/>
      <c r="R121" s="894"/>
      <c r="S121" s="894"/>
      <c r="T121" s="895"/>
      <c r="U121" s="895"/>
      <c r="V121" s="895"/>
      <c r="W121" s="895"/>
      <c r="X121" s="895"/>
      <c r="Y121" s="895"/>
      <c r="Z121" s="893"/>
      <c r="AA121" s="895"/>
      <c r="AB121" s="895"/>
      <c r="AC121" s="895"/>
      <c r="AD121" s="895"/>
      <c r="AE121" s="895"/>
      <c r="AF121" s="895"/>
      <c r="AG121" s="895"/>
      <c r="AH121" s="895"/>
      <c r="AI121" s="895"/>
      <c r="AJ121" s="897"/>
      <c r="AK121" s="894"/>
      <c r="AL121" s="894"/>
      <c r="AM121" s="894"/>
      <c r="AN121" s="894"/>
      <c r="AO121" s="894"/>
      <c r="AP121" s="894"/>
      <c r="AQ121" s="895"/>
      <c r="AR121" s="896">
        <v>5500</v>
      </c>
      <c r="AS121" s="824">
        <v>5500</v>
      </c>
      <c r="AT121" s="788"/>
      <c r="AU121" s="890">
        <f>$AS121/4</f>
        <v>1375</v>
      </c>
      <c r="AV121" s="891">
        <f>$AS121/4</f>
        <v>1375</v>
      </c>
      <c r="AW121" s="891">
        <f>$AS121/4</f>
        <v>1375</v>
      </c>
      <c r="AX121" s="891">
        <f>$AS121/4</f>
        <v>1375</v>
      </c>
      <c r="AY121" s="892">
        <f t="shared" ref="AY121:AY126" si="153">SUM(AU121:AX121)</f>
        <v>5500</v>
      </c>
      <c r="AZ121" s="729"/>
      <c r="BA121" s="887">
        <f t="shared" ref="BA121:BA126" si="154">SUM(E121:N121)</f>
        <v>0</v>
      </c>
      <c r="BB121" s="888">
        <f t="shared" ref="BB121:BB126" si="155">SUM(O121:Y121)</f>
        <v>0</v>
      </c>
      <c r="BC121" s="889">
        <f t="shared" ref="BC121:BC126" si="156">SUM(Z121:AJ121)</f>
        <v>0</v>
      </c>
      <c r="BD121" s="889">
        <f t="shared" ref="BD121:BD126" si="157">SUM(AK121:AQ121)</f>
        <v>0</v>
      </c>
      <c r="BE121" s="751">
        <v>5500</v>
      </c>
      <c r="BF121" s="615">
        <v>5500</v>
      </c>
    </row>
    <row r="122" spans="1:58" ht="30" x14ac:dyDescent="0.25">
      <c r="A122" s="174"/>
      <c r="B122" s="258"/>
      <c r="C122" s="212">
        <v>5202</v>
      </c>
      <c r="D122" s="237" t="s">
        <v>162</v>
      </c>
      <c r="E122" s="816">
        <v>0</v>
      </c>
      <c r="F122" s="817">
        <v>0</v>
      </c>
      <c r="G122" s="817">
        <v>0</v>
      </c>
      <c r="H122" s="817">
        <v>1971.7229946455823</v>
      </c>
      <c r="I122" s="818">
        <v>0</v>
      </c>
      <c r="J122" s="818">
        <v>5915.1689839367464</v>
      </c>
      <c r="K122" s="818">
        <v>0</v>
      </c>
      <c r="L122" s="819">
        <v>0</v>
      </c>
      <c r="M122" s="819">
        <v>0</v>
      </c>
      <c r="N122" s="820">
        <v>7229.6509803671343</v>
      </c>
      <c r="O122" s="816">
        <v>5106.5643772326403</v>
      </c>
      <c r="P122" s="817">
        <v>11574.87925506065</v>
      </c>
      <c r="Q122" s="817">
        <v>1872.4069383186345</v>
      </c>
      <c r="R122" s="817">
        <v>5106.5643772326403</v>
      </c>
      <c r="S122" s="817">
        <v>8851.3782538699088</v>
      </c>
      <c r="T122" s="818">
        <v>3234.1574389140051</v>
      </c>
      <c r="U122" s="818">
        <v>10213.128754465281</v>
      </c>
      <c r="V122" s="818">
        <v>510.6564377232641</v>
      </c>
      <c r="W122" s="818">
        <v>4595.9079395093768</v>
      </c>
      <c r="X122" s="818">
        <v>0</v>
      </c>
      <c r="Y122" s="818">
        <v>5617.2208149559046</v>
      </c>
      <c r="Z122" s="816">
        <v>3758.4209208094062</v>
      </c>
      <c r="AA122" s="818">
        <v>3956.2325482204274</v>
      </c>
      <c r="AB122" s="818">
        <v>1780.3046466991923</v>
      </c>
      <c r="AC122" s="734">
        <v>0</v>
      </c>
      <c r="AD122" s="818">
        <v>0</v>
      </c>
      <c r="AE122" s="818">
        <v>197.81162741102139</v>
      </c>
      <c r="AF122" s="818">
        <v>2175.9279015212351</v>
      </c>
      <c r="AG122" s="818">
        <v>0</v>
      </c>
      <c r="AH122" s="818">
        <v>0</v>
      </c>
      <c r="AI122" s="818">
        <v>0</v>
      </c>
      <c r="AJ122" s="820">
        <v>0</v>
      </c>
      <c r="AK122" s="817">
        <v>0</v>
      </c>
      <c r="AL122" s="817">
        <v>5385.8580189656132</v>
      </c>
      <c r="AM122" s="817">
        <v>5385.8580189656132</v>
      </c>
      <c r="AN122" s="817">
        <v>0</v>
      </c>
      <c r="AO122" s="817">
        <v>0</v>
      </c>
      <c r="AP122" s="817">
        <v>1880.8106459734995</v>
      </c>
      <c r="AQ122" s="818">
        <v>0</v>
      </c>
      <c r="AR122" s="818">
        <v>0</v>
      </c>
      <c r="AS122" s="725">
        <f t="shared" ref="AS122:AS124" si="158">SUM(E122:AQ122)</f>
        <v>96320.631874797793</v>
      </c>
      <c r="AT122" s="788"/>
      <c r="AU122" s="727">
        <f>$AS122/4</f>
        <v>24080.157968699448</v>
      </c>
      <c r="AV122" s="727">
        <f t="shared" ref="AV122:AX122" si="159">$AS122/4</f>
        <v>24080.157968699448</v>
      </c>
      <c r="AW122" s="727">
        <f t="shared" si="159"/>
        <v>24080.157968699448</v>
      </c>
      <c r="AX122" s="727">
        <f t="shared" si="159"/>
        <v>24080.157968699448</v>
      </c>
      <c r="AY122" s="728">
        <f t="shared" si="153"/>
        <v>96320.631874797793</v>
      </c>
      <c r="AZ122" s="729"/>
      <c r="BA122" s="730">
        <f t="shared" si="154"/>
        <v>15116.542958949463</v>
      </c>
      <c r="BB122" s="731">
        <f t="shared" si="155"/>
        <v>56682.864587282311</v>
      </c>
      <c r="BC122" s="604">
        <f t="shared" si="156"/>
        <v>11868.697644661283</v>
      </c>
      <c r="BD122" s="604">
        <f t="shared" si="157"/>
        <v>12652.526683904725</v>
      </c>
      <c r="BE122" s="818">
        <v>0</v>
      </c>
      <c r="BF122" s="615">
        <f t="shared" ref="BF122:BF126" si="160">SUM(BA122:BD122)</f>
        <v>96320.631874797778</v>
      </c>
    </row>
    <row r="123" spans="1:58" ht="30" x14ac:dyDescent="0.25">
      <c r="A123" s="174"/>
      <c r="B123" s="258"/>
      <c r="C123" s="212">
        <v>5203</v>
      </c>
      <c r="D123" s="237" t="s">
        <v>163</v>
      </c>
      <c r="E123" s="816">
        <v>0</v>
      </c>
      <c r="F123" s="817">
        <v>0</v>
      </c>
      <c r="G123" s="817">
        <v>0</v>
      </c>
      <c r="H123" s="817">
        <v>1971.7229946455823</v>
      </c>
      <c r="I123" s="818">
        <v>0</v>
      </c>
      <c r="J123" s="818">
        <v>3943.4459892911646</v>
      </c>
      <c r="K123" s="818">
        <v>0</v>
      </c>
      <c r="L123" s="819">
        <v>0</v>
      </c>
      <c r="M123" s="819">
        <v>0</v>
      </c>
      <c r="N123" s="820">
        <v>9727.1667735848732</v>
      </c>
      <c r="O123" s="816">
        <v>4085.2515017861128</v>
      </c>
      <c r="P123" s="817">
        <v>9668.4285542271318</v>
      </c>
      <c r="Q123" s="817">
        <v>2519.2384261014358</v>
      </c>
      <c r="R123" s="817">
        <v>4902.3018021433336</v>
      </c>
      <c r="S123" s="817">
        <v>9940.778654346208</v>
      </c>
      <c r="T123" s="818">
        <v>2383.0633760418991</v>
      </c>
      <c r="U123" s="818">
        <v>8476.8968662061834</v>
      </c>
      <c r="V123" s="818">
        <v>1021.3128754465282</v>
      </c>
      <c r="W123" s="818">
        <v>5208.6956647772931</v>
      </c>
      <c r="X123" s="818">
        <v>0</v>
      </c>
      <c r="Y123" s="818">
        <v>7557.7152783043075</v>
      </c>
      <c r="Z123" s="816">
        <v>2769.3627837542995</v>
      </c>
      <c r="AA123" s="818">
        <v>3283.673015022955</v>
      </c>
      <c r="AB123" s="818">
        <v>2017.6785995924183</v>
      </c>
      <c r="AC123" s="734">
        <v>0</v>
      </c>
      <c r="AD123" s="818">
        <v>0</v>
      </c>
      <c r="AE123" s="818">
        <v>395.62325482204278</v>
      </c>
      <c r="AF123" s="818">
        <v>2927.6120856831167</v>
      </c>
      <c r="AG123" s="818">
        <v>0</v>
      </c>
      <c r="AH123" s="818">
        <v>0</v>
      </c>
      <c r="AI123" s="818">
        <v>0</v>
      </c>
      <c r="AJ123" s="820">
        <v>0</v>
      </c>
      <c r="AK123" s="817">
        <v>0</v>
      </c>
      <c r="AL123" s="817">
        <v>5385.8580189656132</v>
      </c>
      <c r="AM123" s="817">
        <v>5385.8580189656132</v>
      </c>
      <c r="AN123" s="817">
        <v>0</v>
      </c>
      <c r="AO123" s="817">
        <v>0</v>
      </c>
      <c r="AP123" s="817">
        <v>1880.8106459734995</v>
      </c>
      <c r="AQ123" s="818">
        <v>0</v>
      </c>
      <c r="AR123" s="818">
        <v>0</v>
      </c>
      <c r="AS123" s="725">
        <f t="shared" si="158"/>
        <v>95452.495179681588</v>
      </c>
      <c r="AT123" s="788"/>
      <c r="AU123" s="727">
        <f t="shared" ref="AU123:AX126" si="161">$AS123/4</f>
        <v>23863.123794920397</v>
      </c>
      <c r="AV123" s="727">
        <f t="shared" si="161"/>
        <v>23863.123794920397</v>
      </c>
      <c r="AW123" s="727">
        <f t="shared" si="161"/>
        <v>23863.123794920397</v>
      </c>
      <c r="AX123" s="727">
        <f t="shared" si="161"/>
        <v>23863.123794920397</v>
      </c>
      <c r="AY123" s="728">
        <f t="shared" si="153"/>
        <v>95452.495179681588</v>
      </c>
      <c r="AZ123" s="729"/>
      <c r="BA123" s="730">
        <f t="shared" si="154"/>
        <v>15642.33575752162</v>
      </c>
      <c r="BB123" s="731">
        <f t="shared" si="155"/>
        <v>55763.682999380435</v>
      </c>
      <c r="BC123" s="604">
        <f t="shared" si="156"/>
        <v>11393.949738874833</v>
      </c>
      <c r="BD123" s="604">
        <f t="shared" si="157"/>
        <v>12652.526683904725</v>
      </c>
      <c r="BE123" s="818">
        <v>0</v>
      </c>
      <c r="BF123" s="615">
        <f t="shared" si="160"/>
        <v>95452.495179681602</v>
      </c>
    </row>
    <row r="124" spans="1:58" ht="30" x14ac:dyDescent="0.25">
      <c r="A124" s="174"/>
      <c r="B124" s="258"/>
      <c r="C124" s="212">
        <v>5204</v>
      </c>
      <c r="D124" s="237" t="s">
        <v>164</v>
      </c>
      <c r="E124" s="816">
        <v>0</v>
      </c>
      <c r="F124" s="817">
        <v>0</v>
      </c>
      <c r="G124" s="817">
        <v>0</v>
      </c>
      <c r="H124" s="817">
        <v>0</v>
      </c>
      <c r="I124" s="818">
        <v>0</v>
      </c>
      <c r="J124" s="818">
        <v>0</v>
      </c>
      <c r="K124" s="818">
        <v>0</v>
      </c>
      <c r="L124" s="819">
        <v>0</v>
      </c>
      <c r="M124" s="819">
        <v>0</v>
      </c>
      <c r="N124" s="820">
        <v>2957.5844919683732</v>
      </c>
      <c r="O124" s="816">
        <v>0</v>
      </c>
      <c r="P124" s="817">
        <v>765.98465658489602</v>
      </c>
      <c r="Q124" s="817">
        <v>765.98465658489602</v>
      </c>
      <c r="R124" s="817">
        <v>765.98465658489602</v>
      </c>
      <c r="S124" s="817">
        <v>2297.9539697546884</v>
      </c>
      <c r="T124" s="818">
        <v>0</v>
      </c>
      <c r="U124" s="818">
        <v>1531.969313169792</v>
      </c>
      <c r="V124" s="818">
        <v>0</v>
      </c>
      <c r="W124" s="818">
        <v>765.98465658489602</v>
      </c>
      <c r="X124" s="818">
        <v>0</v>
      </c>
      <c r="Y124" s="818">
        <v>2297.9539697546884</v>
      </c>
      <c r="Z124" s="816">
        <v>0</v>
      </c>
      <c r="AA124" s="818">
        <v>593.43488223306417</v>
      </c>
      <c r="AB124" s="818">
        <v>296.71744111653209</v>
      </c>
      <c r="AC124" s="734">
        <v>0</v>
      </c>
      <c r="AD124" s="818">
        <v>0</v>
      </c>
      <c r="AE124" s="818">
        <v>0</v>
      </c>
      <c r="AF124" s="818">
        <v>890.15232334959614</v>
      </c>
      <c r="AG124" s="818">
        <v>0</v>
      </c>
      <c r="AH124" s="818">
        <v>0</v>
      </c>
      <c r="AI124" s="818">
        <v>0</v>
      </c>
      <c r="AJ124" s="820">
        <v>0</v>
      </c>
      <c r="AK124" s="817">
        <v>0</v>
      </c>
      <c r="AL124" s="817">
        <v>0</v>
      </c>
      <c r="AM124" s="817">
        <v>0</v>
      </c>
      <c r="AN124" s="817">
        <v>0</v>
      </c>
      <c r="AO124" s="817">
        <v>0</v>
      </c>
      <c r="AP124" s="817">
        <v>0</v>
      </c>
      <c r="AQ124" s="818">
        <v>0</v>
      </c>
      <c r="AR124" s="818">
        <v>0</v>
      </c>
      <c r="AS124" s="725">
        <f t="shared" si="158"/>
        <v>13929.705017686318</v>
      </c>
      <c r="AT124" s="788"/>
      <c r="AU124" s="727">
        <f t="shared" si="161"/>
        <v>3482.4262544215794</v>
      </c>
      <c r="AV124" s="727">
        <f t="shared" si="161"/>
        <v>3482.4262544215794</v>
      </c>
      <c r="AW124" s="727">
        <f t="shared" si="161"/>
        <v>3482.4262544215794</v>
      </c>
      <c r="AX124" s="727">
        <f t="shared" si="161"/>
        <v>3482.4262544215794</v>
      </c>
      <c r="AY124" s="728">
        <f t="shared" si="153"/>
        <v>13929.705017686318</v>
      </c>
      <c r="AZ124" s="729"/>
      <c r="BA124" s="730">
        <f t="shared" si="154"/>
        <v>2957.5844919683732</v>
      </c>
      <c r="BB124" s="731">
        <f t="shared" si="155"/>
        <v>9191.8158790187517</v>
      </c>
      <c r="BC124" s="604">
        <f t="shared" si="156"/>
        <v>1780.3046466991923</v>
      </c>
      <c r="BD124" s="604">
        <f t="shared" si="157"/>
        <v>0</v>
      </c>
      <c r="BE124" s="818">
        <v>0</v>
      </c>
      <c r="BF124" s="615">
        <f t="shared" si="160"/>
        <v>13929.705017686318</v>
      </c>
    </row>
    <row r="125" spans="1:58" ht="45" x14ac:dyDescent="0.25">
      <c r="A125" s="174"/>
      <c r="B125" s="258"/>
      <c r="C125" s="212">
        <v>5205</v>
      </c>
      <c r="D125" s="237" t="s">
        <v>165</v>
      </c>
      <c r="E125" s="816">
        <v>98.586149732279111</v>
      </c>
      <c r="F125" s="817">
        <v>0</v>
      </c>
      <c r="G125" s="817">
        <v>0</v>
      </c>
      <c r="H125" s="817">
        <v>0</v>
      </c>
      <c r="I125" s="818">
        <v>0</v>
      </c>
      <c r="J125" s="818">
        <v>0</v>
      </c>
      <c r="K125" s="818">
        <v>0</v>
      </c>
      <c r="L125" s="819">
        <v>0</v>
      </c>
      <c r="M125" s="819">
        <v>0</v>
      </c>
      <c r="N125" s="820">
        <v>1544.5163458057059</v>
      </c>
      <c r="O125" s="816">
        <v>5385.8580189656132</v>
      </c>
      <c r="P125" s="817">
        <v>451.07985332221659</v>
      </c>
      <c r="Q125" s="817">
        <v>374.48138766372699</v>
      </c>
      <c r="R125" s="817">
        <v>374.48138766372699</v>
      </c>
      <c r="S125" s="817">
        <v>1200.0426286496706</v>
      </c>
      <c r="T125" s="818">
        <v>0</v>
      </c>
      <c r="U125" s="818">
        <v>510.6564377232641</v>
      </c>
      <c r="V125" s="818">
        <v>0</v>
      </c>
      <c r="W125" s="818">
        <v>689.38619092640647</v>
      </c>
      <c r="X125" s="818">
        <v>5385.8580189656132</v>
      </c>
      <c r="Y125" s="818">
        <v>1200.0426286496706</v>
      </c>
      <c r="Z125" s="816">
        <v>0</v>
      </c>
      <c r="AA125" s="818">
        <v>197.81162741102139</v>
      </c>
      <c r="AB125" s="818">
        <v>267.04569700487889</v>
      </c>
      <c r="AC125" s="734">
        <v>0</v>
      </c>
      <c r="AD125" s="818">
        <v>0</v>
      </c>
      <c r="AE125" s="818">
        <v>0</v>
      </c>
      <c r="AF125" s="818">
        <v>464.85732441590034</v>
      </c>
      <c r="AG125" s="818">
        <v>0</v>
      </c>
      <c r="AH125" s="818">
        <v>0</v>
      </c>
      <c r="AI125" s="818">
        <v>0</v>
      </c>
      <c r="AJ125" s="820">
        <v>13464.645047414</v>
      </c>
      <c r="AK125" s="817">
        <v>0</v>
      </c>
      <c r="AL125" s="817">
        <v>0</v>
      </c>
      <c r="AM125" s="817">
        <v>10771.716037931226</v>
      </c>
      <c r="AN125" s="817">
        <v>0</v>
      </c>
      <c r="AO125" s="817">
        <v>0</v>
      </c>
      <c r="AP125" s="817">
        <v>0</v>
      </c>
      <c r="AQ125" s="818">
        <v>10771.716037931226</v>
      </c>
      <c r="AR125" s="819">
        <v>0</v>
      </c>
      <c r="AS125" s="725">
        <f>SUM(E125:AR125)</f>
        <v>53152.780820176151</v>
      </c>
      <c r="AT125" s="788"/>
      <c r="AU125" s="727">
        <f t="shared" si="161"/>
        <v>13288.195205044038</v>
      </c>
      <c r="AV125" s="727">
        <f t="shared" si="161"/>
        <v>13288.195205044038</v>
      </c>
      <c r="AW125" s="727">
        <f t="shared" si="161"/>
        <v>13288.195205044038</v>
      </c>
      <c r="AX125" s="727">
        <f t="shared" si="161"/>
        <v>13288.195205044038</v>
      </c>
      <c r="AY125" s="728">
        <f t="shared" si="153"/>
        <v>53152.780820176151</v>
      </c>
      <c r="AZ125" s="729"/>
      <c r="BA125" s="730">
        <f t="shared" si="154"/>
        <v>1643.1024955379851</v>
      </c>
      <c r="BB125" s="731">
        <f t="shared" si="155"/>
        <v>15571.88655252991</v>
      </c>
      <c r="BC125" s="604">
        <f t="shared" si="156"/>
        <v>14394.359696245801</v>
      </c>
      <c r="BD125" s="604">
        <f t="shared" si="157"/>
        <v>21543.432075862453</v>
      </c>
      <c r="BE125" s="819">
        <v>0</v>
      </c>
      <c r="BF125" s="615">
        <f t="shared" si="160"/>
        <v>53152.780820176151</v>
      </c>
    </row>
    <row r="126" spans="1:58" ht="30" x14ac:dyDescent="0.25">
      <c r="A126" s="174"/>
      <c r="B126" s="258"/>
      <c r="C126" s="212">
        <v>5206</v>
      </c>
      <c r="D126" s="237" t="s">
        <v>166</v>
      </c>
      <c r="E126" s="816">
        <v>0</v>
      </c>
      <c r="F126" s="817">
        <v>0</v>
      </c>
      <c r="G126" s="817">
        <v>0</v>
      </c>
      <c r="H126" s="817">
        <v>0</v>
      </c>
      <c r="I126" s="818">
        <v>0</v>
      </c>
      <c r="J126" s="818">
        <v>0</v>
      </c>
      <c r="K126" s="818">
        <v>1314.4819964303879</v>
      </c>
      <c r="L126" s="819">
        <v>0</v>
      </c>
      <c r="M126" s="819">
        <v>0</v>
      </c>
      <c r="N126" s="820">
        <v>6506.685882330421</v>
      </c>
      <c r="O126" s="816">
        <v>26929.290094828069</v>
      </c>
      <c r="P126" s="817">
        <v>1685.1662444867713</v>
      </c>
      <c r="Q126" s="817">
        <v>1685.1662444867713</v>
      </c>
      <c r="R126" s="817">
        <v>1685.1662444867713</v>
      </c>
      <c r="S126" s="817">
        <v>5055.4987334603129</v>
      </c>
      <c r="T126" s="818">
        <v>0</v>
      </c>
      <c r="U126" s="818">
        <v>2144.7570384377086</v>
      </c>
      <c r="V126" s="818">
        <v>1583.0349569421187</v>
      </c>
      <c r="W126" s="818">
        <v>2349.0196135270144</v>
      </c>
      <c r="X126" s="818">
        <v>2692.9290094828066</v>
      </c>
      <c r="Y126" s="818">
        <v>5395.9363586091558</v>
      </c>
      <c r="Z126" s="816">
        <v>131.87441827401426</v>
      </c>
      <c r="AA126" s="818">
        <v>1226.4320899483328</v>
      </c>
      <c r="AB126" s="818">
        <v>909.93348609069835</v>
      </c>
      <c r="AC126" s="734">
        <v>0</v>
      </c>
      <c r="AD126" s="818">
        <v>0</v>
      </c>
      <c r="AE126" s="818">
        <v>613.21604497416638</v>
      </c>
      <c r="AF126" s="818">
        <v>1958.3351113691119</v>
      </c>
      <c r="AG126" s="818">
        <v>395.62325482204278</v>
      </c>
      <c r="AH126" s="818">
        <v>0</v>
      </c>
      <c r="AI126" s="818">
        <v>0</v>
      </c>
      <c r="AJ126" s="820">
        <v>2692.9290094828066</v>
      </c>
      <c r="AK126" s="817">
        <v>0</v>
      </c>
      <c r="AL126" s="817">
        <v>10771.716037931226</v>
      </c>
      <c r="AM126" s="817">
        <v>0</v>
      </c>
      <c r="AN126" s="817">
        <v>1253.8737639823328</v>
      </c>
      <c r="AO126" s="817">
        <v>0</v>
      </c>
      <c r="AP126" s="817">
        <v>0</v>
      </c>
      <c r="AQ126" s="818">
        <v>10771.716037931226</v>
      </c>
      <c r="AR126" s="819">
        <v>0</v>
      </c>
      <c r="AS126" s="725">
        <f>SUM(E126:AR126)</f>
        <v>89752.781672314261</v>
      </c>
      <c r="AT126" s="788"/>
      <c r="AU126" s="727">
        <f t="shared" si="161"/>
        <v>22438.195418078565</v>
      </c>
      <c r="AV126" s="727">
        <f t="shared" si="161"/>
        <v>22438.195418078565</v>
      </c>
      <c r="AW126" s="727">
        <f t="shared" si="161"/>
        <v>22438.195418078565</v>
      </c>
      <c r="AX126" s="727">
        <f t="shared" si="161"/>
        <v>22438.195418078565</v>
      </c>
      <c r="AY126" s="728">
        <f t="shared" si="153"/>
        <v>89752.781672314261</v>
      </c>
      <c r="AZ126" s="729"/>
      <c r="BA126" s="730">
        <f t="shared" si="154"/>
        <v>7821.1678787608089</v>
      </c>
      <c r="BB126" s="731">
        <f t="shared" si="155"/>
        <v>51205.96453874751</v>
      </c>
      <c r="BC126" s="604">
        <f t="shared" si="156"/>
        <v>7928.343414961173</v>
      </c>
      <c r="BD126" s="604">
        <f t="shared" si="157"/>
        <v>22797.305839844783</v>
      </c>
      <c r="BE126" s="819">
        <v>0</v>
      </c>
      <c r="BF126" s="615">
        <f t="shared" si="160"/>
        <v>89752.781672314275</v>
      </c>
    </row>
    <row r="127" spans="1:58" x14ac:dyDescent="0.25">
      <c r="A127" s="174"/>
      <c r="B127" s="258"/>
      <c r="C127" s="258"/>
      <c r="D127" s="259"/>
      <c r="E127" s="801"/>
      <c r="F127" s="802"/>
      <c r="G127" s="802"/>
      <c r="H127" s="802"/>
      <c r="I127" s="803"/>
      <c r="J127" s="803"/>
      <c r="K127" s="803"/>
      <c r="L127" s="804"/>
      <c r="M127" s="804"/>
      <c r="N127" s="805"/>
      <c r="O127" s="801"/>
      <c r="P127" s="802"/>
      <c r="Q127" s="802"/>
      <c r="R127" s="802"/>
      <c r="S127" s="802"/>
      <c r="T127" s="803"/>
      <c r="U127" s="803"/>
      <c r="V127" s="803"/>
      <c r="W127" s="803"/>
      <c r="X127" s="803"/>
      <c r="Y127" s="803"/>
      <c r="Z127" s="801"/>
      <c r="AA127" s="803"/>
      <c r="AB127" s="803"/>
      <c r="AC127" s="803"/>
      <c r="AD127" s="803"/>
      <c r="AE127" s="803"/>
      <c r="AF127" s="803"/>
      <c r="AG127" s="803"/>
      <c r="AH127" s="803"/>
      <c r="AI127" s="803"/>
      <c r="AJ127" s="805"/>
      <c r="AK127" s="802"/>
      <c r="AL127" s="802"/>
      <c r="AM127" s="802"/>
      <c r="AN127" s="802"/>
      <c r="AO127" s="802"/>
      <c r="AP127" s="802"/>
      <c r="AQ127" s="803"/>
      <c r="AR127" s="804"/>
      <c r="AS127" s="806"/>
      <c r="AT127" s="807"/>
      <c r="AU127" s="768"/>
      <c r="AV127" s="789"/>
      <c r="AW127" s="789"/>
      <c r="AX127" s="789"/>
      <c r="AY127" s="770"/>
      <c r="AZ127" s="729"/>
      <c r="BA127" s="730"/>
      <c r="BB127" s="731"/>
      <c r="BC127" s="604"/>
      <c r="BD127" s="604"/>
      <c r="BE127" s="804"/>
      <c r="BF127" s="615"/>
    </row>
    <row r="128" spans="1:58" x14ac:dyDescent="0.25">
      <c r="A128" s="249"/>
      <c r="B128" s="258"/>
      <c r="C128" s="258">
        <v>5299</v>
      </c>
      <c r="D128" s="269" t="s">
        <v>146</v>
      </c>
      <c r="E128" s="750">
        <f t="shared" ref="E128:AR128" si="162">SUM(E121:E126)</f>
        <v>98.586149732279111</v>
      </c>
      <c r="F128" s="750">
        <f t="shared" si="162"/>
        <v>0</v>
      </c>
      <c r="G128" s="750">
        <f t="shared" si="162"/>
        <v>0</v>
      </c>
      <c r="H128" s="750">
        <f t="shared" si="162"/>
        <v>3943.4459892911646</v>
      </c>
      <c r="I128" s="751">
        <f t="shared" si="162"/>
        <v>0</v>
      </c>
      <c r="J128" s="751">
        <f t="shared" si="162"/>
        <v>9858.6149732279118</v>
      </c>
      <c r="K128" s="751">
        <f t="shared" si="162"/>
        <v>1314.4819964303879</v>
      </c>
      <c r="L128" s="751">
        <f t="shared" si="162"/>
        <v>0</v>
      </c>
      <c r="M128" s="751">
        <f t="shared" si="162"/>
        <v>0</v>
      </c>
      <c r="N128" s="822">
        <f t="shared" si="162"/>
        <v>27965.604474056508</v>
      </c>
      <c r="O128" s="750">
        <f t="shared" si="162"/>
        <v>41506.963992812438</v>
      </c>
      <c r="P128" s="750">
        <f t="shared" si="162"/>
        <v>24145.538563681668</v>
      </c>
      <c r="Q128" s="750">
        <f t="shared" si="162"/>
        <v>7217.2776531554646</v>
      </c>
      <c r="R128" s="750">
        <f t="shared" si="162"/>
        <v>12834.498468111369</v>
      </c>
      <c r="S128" s="750">
        <f t="shared" si="162"/>
        <v>27345.652240080788</v>
      </c>
      <c r="T128" s="751">
        <f t="shared" si="162"/>
        <v>5617.2208149559046</v>
      </c>
      <c r="U128" s="751">
        <f t="shared" si="162"/>
        <v>22877.40841000223</v>
      </c>
      <c r="V128" s="751">
        <f t="shared" si="162"/>
        <v>3115.004270111911</v>
      </c>
      <c r="W128" s="751">
        <f t="shared" si="162"/>
        <v>13608.994065324987</v>
      </c>
      <c r="X128" s="751">
        <f t="shared" ref="X128:Y128" si="163">SUM(X121:X126)</f>
        <v>8078.7870284484197</v>
      </c>
      <c r="Y128" s="751">
        <f t="shared" si="163"/>
        <v>22068.869050273726</v>
      </c>
      <c r="Z128" s="750">
        <f t="shared" ref="Z128:AP128" si="164">SUM(Z121:Z126)</f>
        <v>6659.6581228377199</v>
      </c>
      <c r="AA128" s="751">
        <f t="shared" si="164"/>
        <v>9257.5841628358012</v>
      </c>
      <c r="AB128" s="751">
        <f t="shared" si="164"/>
        <v>5271.6798705037199</v>
      </c>
      <c r="AC128" s="751">
        <f t="shared" si="164"/>
        <v>0</v>
      </c>
      <c r="AD128" s="751">
        <f t="shared" si="164"/>
        <v>0</v>
      </c>
      <c r="AE128" s="751">
        <f t="shared" si="164"/>
        <v>1206.6509272072306</v>
      </c>
      <c r="AF128" s="751">
        <f t="shared" si="164"/>
        <v>8416.8847463389611</v>
      </c>
      <c r="AG128" s="751">
        <f t="shared" si="164"/>
        <v>395.62325482204278</v>
      </c>
      <c r="AH128" s="751">
        <f t="shared" si="164"/>
        <v>0</v>
      </c>
      <c r="AI128" s="751">
        <f t="shared" si="164"/>
        <v>0</v>
      </c>
      <c r="AJ128" s="822">
        <f t="shared" si="164"/>
        <v>16157.574056896807</v>
      </c>
      <c r="AK128" s="823">
        <f t="shared" si="164"/>
        <v>0</v>
      </c>
      <c r="AL128" s="823">
        <f t="shared" si="164"/>
        <v>21543.432075862453</v>
      </c>
      <c r="AM128" s="823">
        <f t="shared" si="164"/>
        <v>21543.432075862453</v>
      </c>
      <c r="AN128" s="823">
        <f t="shared" si="164"/>
        <v>1253.8737639823328</v>
      </c>
      <c r="AO128" s="823">
        <f t="shared" si="164"/>
        <v>0</v>
      </c>
      <c r="AP128" s="823">
        <f t="shared" si="164"/>
        <v>3761.621291946999</v>
      </c>
      <c r="AQ128" s="751">
        <f t="shared" si="162"/>
        <v>21543.432075862453</v>
      </c>
      <c r="AR128" s="751">
        <f t="shared" si="162"/>
        <v>5500</v>
      </c>
      <c r="AS128" s="824">
        <f>SUM(AS121:AS126)</f>
        <v>354108.39456465613</v>
      </c>
      <c r="AT128" s="749"/>
      <c r="AU128" s="750">
        <f>SUM(AU121:AU126)</f>
        <v>88527.098641164033</v>
      </c>
      <c r="AV128" s="751">
        <f t="shared" ref="AV128:AX128" si="165">SUM(AV121:AV126)</f>
        <v>88527.098641164033</v>
      </c>
      <c r="AW128" s="751">
        <f t="shared" si="165"/>
        <v>88527.098641164033</v>
      </c>
      <c r="AX128" s="751">
        <f t="shared" si="165"/>
        <v>88527.098641164033</v>
      </c>
      <c r="AY128" s="752">
        <f t="shared" ref="AY128" si="166">SUM(AY121:AY126)</f>
        <v>354108.39456465613</v>
      </c>
      <c r="AZ128" s="729"/>
      <c r="BA128" s="730">
        <f>SUM(E128:N128)</f>
        <v>43180.733582738249</v>
      </c>
      <c r="BB128" s="731">
        <f>SUM(O128:Y128)</f>
        <v>188416.2145569589</v>
      </c>
      <c r="BC128" s="604">
        <f>SUM(Z128:AJ128)</f>
        <v>47365.655141442287</v>
      </c>
      <c r="BD128" s="604">
        <f>SUM(AK128:AQ128)</f>
        <v>69645.791283516679</v>
      </c>
      <c r="BE128" s="751">
        <f t="shared" ref="BE128" si="167">SUM(BE121:BE126)</f>
        <v>5500</v>
      </c>
      <c r="BF128" s="615">
        <f>SUM(BA126:BE126)</f>
        <v>89752.781672314275</v>
      </c>
    </row>
    <row r="129" spans="1:58" x14ac:dyDescent="0.25">
      <c r="A129" s="183"/>
      <c r="B129" s="184"/>
      <c r="C129" s="184"/>
      <c r="D129" s="184"/>
      <c r="E129" s="753"/>
      <c r="F129" s="754"/>
      <c r="G129" s="754"/>
      <c r="H129" s="754"/>
      <c r="I129" s="754"/>
      <c r="J129" s="754"/>
      <c r="K129" s="754"/>
      <c r="L129" s="754"/>
      <c r="M129" s="754"/>
      <c r="N129" s="755"/>
      <c r="O129" s="753"/>
      <c r="P129" s="754"/>
      <c r="Q129" s="754"/>
      <c r="R129" s="754"/>
      <c r="S129" s="754"/>
      <c r="T129" s="754"/>
      <c r="U129" s="754"/>
      <c r="V129" s="754"/>
      <c r="W129" s="754"/>
      <c r="X129" s="756"/>
      <c r="Y129" s="754"/>
      <c r="Z129" s="753"/>
      <c r="AA129" s="754"/>
      <c r="AB129" s="754"/>
      <c r="AC129" s="754"/>
      <c r="AD129" s="754"/>
      <c r="AE129" s="754"/>
      <c r="AF129" s="754"/>
      <c r="AG129" s="754"/>
      <c r="AH129" s="754"/>
      <c r="AI129" s="754"/>
      <c r="AJ129" s="755"/>
      <c r="AK129" s="754"/>
      <c r="AL129" s="754"/>
      <c r="AM129" s="754"/>
      <c r="AN129" s="754"/>
      <c r="AO129" s="754"/>
      <c r="AP129" s="754"/>
      <c r="AQ129" s="754"/>
      <c r="AR129" s="754"/>
      <c r="AS129" s="757"/>
      <c r="AT129" s="758"/>
      <c r="AU129" s="759"/>
      <c r="AV129" s="760"/>
      <c r="AW129" s="760"/>
      <c r="AX129" s="760"/>
      <c r="AY129" s="761"/>
      <c r="AZ129" s="729"/>
      <c r="BA129" s="730"/>
      <c r="BB129" s="731"/>
      <c r="BC129" s="604"/>
      <c r="BD129" s="604"/>
      <c r="BE129" s="754"/>
      <c r="BF129" s="615"/>
    </row>
    <row r="130" spans="1:58" x14ac:dyDescent="0.25">
      <c r="A130" s="174"/>
      <c r="B130" s="258">
        <v>5300</v>
      </c>
      <c r="C130" s="258" t="s">
        <v>167</v>
      </c>
      <c r="D130" s="200"/>
      <c r="E130" s="864"/>
      <c r="F130" s="756"/>
      <c r="G130" s="756"/>
      <c r="H130" s="756"/>
      <c r="I130" s="865"/>
      <c r="J130" s="865"/>
      <c r="K130" s="865"/>
      <c r="L130" s="866"/>
      <c r="M130" s="866"/>
      <c r="N130" s="867"/>
      <c r="O130" s="864"/>
      <c r="P130" s="756"/>
      <c r="Q130" s="756"/>
      <c r="R130" s="756"/>
      <c r="S130" s="756"/>
      <c r="T130" s="865"/>
      <c r="U130" s="865"/>
      <c r="V130" s="865"/>
      <c r="W130" s="865"/>
      <c r="X130" s="865"/>
      <c r="Y130" s="865"/>
      <c r="Z130" s="864"/>
      <c r="AA130" s="865"/>
      <c r="AB130" s="865"/>
      <c r="AC130" s="865"/>
      <c r="AD130" s="865"/>
      <c r="AE130" s="865"/>
      <c r="AF130" s="865"/>
      <c r="AG130" s="865"/>
      <c r="AH130" s="865"/>
      <c r="AI130" s="865"/>
      <c r="AJ130" s="867"/>
      <c r="AK130" s="756"/>
      <c r="AL130" s="756"/>
      <c r="AM130" s="756"/>
      <c r="AN130" s="756"/>
      <c r="AO130" s="756"/>
      <c r="AP130" s="756"/>
      <c r="AQ130" s="865"/>
      <c r="AR130" s="866"/>
      <c r="AS130" s="868"/>
      <c r="AT130" s="758"/>
      <c r="AU130" s="768"/>
      <c r="AV130" s="789"/>
      <c r="AW130" s="789"/>
      <c r="AX130" s="789"/>
      <c r="AY130" s="770"/>
      <c r="AZ130" s="729"/>
      <c r="BA130" s="730"/>
      <c r="BB130" s="731"/>
      <c r="BC130" s="604"/>
      <c r="BD130" s="604"/>
      <c r="BE130" s="866"/>
      <c r="BF130" s="615"/>
    </row>
    <row r="131" spans="1:58" x14ac:dyDescent="0.25">
      <c r="A131" s="174"/>
      <c r="B131" s="258"/>
      <c r="C131" s="212">
        <v>5301</v>
      </c>
      <c r="D131" s="242" t="s">
        <v>168</v>
      </c>
      <c r="E131" s="732">
        <v>0</v>
      </c>
      <c r="F131" s="733">
        <v>0</v>
      </c>
      <c r="G131" s="733">
        <v>0</v>
      </c>
      <c r="H131" s="733">
        <v>0</v>
      </c>
      <c r="I131" s="734">
        <v>0</v>
      </c>
      <c r="J131" s="734">
        <v>0</v>
      </c>
      <c r="K131" s="734">
        <v>657.24099821519394</v>
      </c>
      <c r="L131" s="735">
        <v>0</v>
      </c>
      <c r="M131" s="735">
        <v>0</v>
      </c>
      <c r="N131" s="736">
        <v>1925.7161247705187</v>
      </c>
      <c r="O131" s="732">
        <v>510.6564377232641</v>
      </c>
      <c r="P131" s="733">
        <v>1009.3975585663184</v>
      </c>
      <c r="Q131" s="733">
        <v>498.74112084305449</v>
      </c>
      <c r="R131" s="733">
        <v>668.9599334174759</v>
      </c>
      <c r="S131" s="733">
        <v>1666.442175103585</v>
      </c>
      <c r="T131" s="734">
        <v>170.21881257442135</v>
      </c>
      <c r="U131" s="734">
        <v>587.25490338175359</v>
      </c>
      <c r="V131" s="734">
        <v>153.19693131697917</v>
      </c>
      <c r="W131" s="734">
        <v>1266.4279655536948</v>
      </c>
      <c r="X131" s="734">
        <v>0</v>
      </c>
      <c r="Y131" s="734">
        <v>16157.574056896841</v>
      </c>
      <c r="Z131" s="732">
        <v>197.81162741102139</v>
      </c>
      <c r="AA131" s="734">
        <v>227.48337152267459</v>
      </c>
      <c r="AB131" s="734">
        <v>490.57283597933304</v>
      </c>
      <c r="AC131" s="734">
        <v>0</v>
      </c>
      <c r="AD131" s="734">
        <v>0</v>
      </c>
      <c r="AE131" s="734">
        <v>59.343488223306416</v>
      </c>
      <c r="AF131" s="734">
        <v>579.58806831429274</v>
      </c>
      <c r="AG131" s="734">
        <v>0</v>
      </c>
      <c r="AH131" s="734">
        <v>0</v>
      </c>
      <c r="AI131" s="734">
        <v>0</v>
      </c>
      <c r="AJ131" s="736">
        <v>0</v>
      </c>
      <c r="AK131" s="733">
        <v>0</v>
      </c>
      <c r="AL131" s="733">
        <v>0</v>
      </c>
      <c r="AM131" s="733">
        <v>0</v>
      </c>
      <c r="AN131" s="733">
        <v>10771.716037931226</v>
      </c>
      <c r="AO131" s="733">
        <v>0</v>
      </c>
      <c r="AP131" s="733">
        <v>626.93688199116639</v>
      </c>
      <c r="AQ131" s="734">
        <v>10771.716037931226</v>
      </c>
      <c r="AR131" s="735">
        <v>0</v>
      </c>
      <c r="AS131" s="725">
        <f>SUM(E131:AR131)</f>
        <v>48996.995367667354</v>
      </c>
      <c r="AT131" s="788"/>
      <c r="AU131" s="727">
        <f>$AS131/4</f>
        <v>12249.248841916839</v>
      </c>
      <c r="AV131" s="727">
        <f>$AS131/4</f>
        <v>12249.248841916839</v>
      </c>
      <c r="AW131" s="727">
        <f>$AS131/4</f>
        <v>12249.248841916839</v>
      </c>
      <c r="AX131" s="727">
        <f>$AS131/4</f>
        <v>12249.248841916839</v>
      </c>
      <c r="AY131" s="728">
        <f t="shared" ref="AY131:AY133" si="168">SUM(AU131:AX131)</f>
        <v>48996.995367667354</v>
      </c>
      <c r="AZ131" s="729"/>
      <c r="BA131" s="730">
        <f>SUM(E131:N131)</f>
        <v>2582.9571229857129</v>
      </c>
      <c r="BB131" s="731">
        <f>SUM(O131:Y131)</f>
        <v>22688.869895377389</v>
      </c>
      <c r="BC131" s="604">
        <f>SUM(Z131:AJ131)</f>
        <v>1554.7993914506283</v>
      </c>
      <c r="BD131" s="604">
        <f>SUM(AK131:AQ131)</f>
        <v>22170.368957853621</v>
      </c>
      <c r="BE131" s="735">
        <v>0</v>
      </c>
      <c r="BF131" s="615">
        <f t="shared" ref="BF131:BF133" si="169">SUM(BA131:BD131)</f>
        <v>48996.995367667354</v>
      </c>
    </row>
    <row r="132" spans="1:58" x14ac:dyDescent="0.25">
      <c r="A132" s="174"/>
      <c r="B132" s="258"/>
      <c r="C132" s="212">
        <v>5302</v>
      </c>
      <c r="D132" s="242" t="s">
        <v>169</v>
      </c>
      <c r="E132" s="732">
        <v>0</v>
      </c>
      <c r="F132" s="733">
        <v>0</v>
      </c>
      <c r="G132" s="733">
        <v>0</v>
      </c>
      <c r="H132" s="733">
        <v>3943.4459892911646</v>
      </c>
      <c r="I132" s="734">
        <v>0</v>
      </c>
      <c r="J132" s="734">
        <v>0</v>
      </c>
      <c r="K132" s="734">
        <v>1314.4819964303879</v>
      </c>
      <c r="L132" s="735">
        <v>0</v>
      </c>
      <c r="M132" s="735">
        <v>0</v>
      </c>
      <c r="N132" s="736">
        <v>36148.254901835673</v>
      </c>
      <c r="O132" s="732">
        <v>0</v>
      </c>
      <c r="P132" s="733">
        <v>9021.5970664443303</v>
      </c>
      <c r="Q132" s="733">
        <v>10042.909941890857</v>
      </c>
      <c r="R132" s="733">
        <v>26929.290094828069</v>
      </c>
      <c r="S132" s="733">
        <v>28086.104074779516</v>
      </c>
      <c r="T132" s="734">
        <v>16157.574056896841</v>
      </c>
      <c r="U132" s="734">
        <v>0</v>
      </c>
      <c r="V132" s="734">
        <v>10213.128754465281</v>
      </c>
      <c r="W132" s="734">
        <v>18894.288195760771</v>
      </c>
      <c r="X132" s="734">
        <v>340.4376251488427</v>
      </c>
      <c r="Y132" s="734">
        <v>28426.541699928363</v>
      </c>
      <c r="Z132" s="732">
        <v>131.87441827401426</v>
      </c>
      <c r="AA132" s="734">
        <v>395.62325482204278</v>
      </c>
      <c r="AB132" s="734">
        <v>7319.0302142077917</v>
      </c>
      <c r="AC132" s="734">
        <v>0</v>
      </c>
      <c r="AD132" s="734">
        <v>0</v>
      </c>
      <c r="AE132" s="734">
        <v>3956.2325482204274</v>
      </c>
      <c r="AF132" s="734">
        <v>10879.639507606176</v>
      </c>
      <c r="AG132" s="734">
        <v>395.62325482204278</v>
      </c>
      <c r="AH132" s="734">
        <v>0</v>
      </c>
      <c r="AI132" s="734">
        <v>0</v>
      </c>
      <c r="AJ132" s="736">
        <v>2692.9290094828066</v>
      </c>
      <c r="AK132" s="733">
        <v>0</v>
      </c>
      <c r="AL132" s="733">
        <v>0</v>
      </c>
      <c r="AM132" s="733">
        <v>15993.73</v>
      </c>
      <c r="AN132" s="733">
        <v>1253.8737639823328</v>
      </c>
      <c r="AO132" s="733">
        <v>0</v>
      </c>
      <c r="AP132" s="733">
        <v>3761.621291946999</v>
      </c>
      <c r="AQ132" s="734">
        <v>0</v>
      </c>
      <c r="AR132" s="735">
        <v>0</v>
      </c>
      <c r="AS132" s="725">
        <f>SUM(E132:AR132)</f>
        <v>236298.23166106478</v>
      </c>
      <c r="AT132" s="788"/>
      <c r="AU132" s="727">
        <f>$AS132/4</f>
        <v>59074.557915266196</v>
      </c>
      <c r="AV132" s="727">
        <f t="shared" ref="AV132:AX133" si="170">$AS132/4</f>
        <v>59074.557915266196</v>
      </c>
      <c r="AW132" s="727">
        <f t="shared" si="170"/>
        <v>59074.557915266196</v>
      </c>
      <c r="AX132" s="727">
        <f t="shared" si="170"/>
        <v>59074.557915266196</v>
      </c>
      <c r="AY132" s="728">
        <f t="shared" si="168"/>
        <v>236298.23166106478</v>
      </c>
      <c r="AZ132" s="729"/>
      <c r="BA132" s="730">
        <f>SUM(E132:N132)</f>
        <v>41406.182887557225</v>
      </c>
      <c r="BB132" s="731">
        <f>SUM(O132:Y132)</f>
        <v>148111.8715101429</v>
      </c>
      <c r="BC132" s="604">
        <f>SUM(Z132:AJ132)</f>
        <v>25770.952207435304</v>
      </c>
      <c r="BD132" s="604">
        <f>SUM(AK132:AQ132)</f>
        <v>21009.225055929332</v>
      </c>
      <c r="BE132" s="735">
        <v>0</v>
      </c>
      <c r="BF132" s="615">
        <f t="shared" si="169"/>
        <v>236298.23166106475</v>
      </c>
    </row>
    <row r="133" spans="1:58" x14ac:dyDescent="0.25">
      <c r="A133" s="174"/>
      <c r="B133" s="258"/>
      <c r="C133" s="212">
        <v>5303</v>
      </c>
      <c r="D133" s="242" t="s">
        <v>180</v>
      </c>
      <c r="E133" s="732">
        <v>0</v>
      </c>
      <c r="F133" s="733">
        <v>0</v>
      </c>
      <c r="G133" s="733">
        <v>0</v>
      </c>
      <c r="H133" s="733">
        <v>0</v>
      </c>
      <c r="I133" s="734">
        <v>0</v>
      </c>
      <c r="J133" s="734">
        <v>3943.4459892911646</v>
      </c>
      <c r="K133" s="734">
        <v>0</v>
      </c>
      <c r="L133" s="735">
        <v>1314.4819964303879</v>
      </c>
      <c r="M133" s="735">
        <v>0</v>
      </c>
      <c r="N133" s="736">
        <v>0</v>
      </c>
      <c r="O133" s="732">
        <v>0</v>
      </c>
      <c r="P133" s="733">
        <v>4085.2515017861128</v>
      </c>
      <c r="Q133" s="733">
        <v>0</v>
      </c>
      <c r="R133" s="733">
        <v>1361.7505005953708</v>
      </c>
      <c r="S133" s="733">
        <v>1361.7505005953708</v>
      </c>
      <c r="T133" s="734">
        <v>1361.7505005953708</v>
      </c>
      <c r="U133" s="734">
        <v>4085.2515017861128</v>
      </c>
      <c r="V133" s="734">
        <v>0</v>
      </c>
      <c r="W133" s="734">
        <v>0</v>
      </c>
      <c r="X133" s="734">
        <v>8078.7870284484206</v>
      </c>
      <c r="Y133" s="734">
        <v>0</v>
      </c>
      <c r="Z133" s="732">
        <v>1582.4930192881711</v>
      </c>
      <c r="AA133" s="734">
        <v>1582.4930192881711</v>
      </c>
      <c r="AB133" s="734">
        <v>0</v>
      </c>
      <c r="AC133" s="734">
        <v>0</v>
      </c>
      <c r="AD133" s="734">
        <v>0</v>
      </c>
      <c r="AE133" s="734">
        <v>0</v>
      </c>
      <c r="AF133" s="734">
        <v>0</v>
      </c>
      <c r="AG133" s="734">
        <v>0</v>
      </c>
      <c r="AH133" s="734">
        <v>0</v>
      </c>
      <c r="AI133" s="734">
        <v>0</v>
      </c>
      <c r="AJ133" s="736">
        <v>1077.1716037931228</v>
      </c>
      <c r="AK133" s="733">
        <v>0</v>
      </c>
      <c r="AL133" s="733">
        <v>26929.290094828069</v>
      </c>
      <c r="AM133" s="733">
        <v>21543.432075862453</v>
      </c>
      <c r="AN133" s="733">
        <v>21543.432075862453</v>
      </c>
      <c r="AO133" s="733">
        <v>0</v>
      </c>
      <c r="AP133" s="733">
        <v>0</v>
      </c>
      <c r="AQ133" s="734">
        <v>0</v>
      </c>
      <c r="AR133" s="735">
        <v>0</v>
      </c>
      <c r="AS133" s="725">
        <f>SUM(E133:AR133)</f>
        <v>99850.781408450741</v>
      </c>
      <c r="AT133" s="788"/>
      <c r="AU133" s="727">
        <f>$AS133/4</f>
        <v>24962.695352112685</v>
      </c>
      <c r="AV133" s="727">
        <f t="shared" si="170"/>
        <v>24962.695352112685</v>
      </c>
      <c r="AW133" s="727">
        <f t="shared" si="170"/>
        <v>24962.695352112685</v>
      </c>
      <c r="AX133" s="727">
        <f t="shared" si="170"/>
        <v>24962.695352112685</v>
      </c>
      <c r="AY133" s="728">
        <f t="shared" si="168"/>
        <v>99850.781408450741</v>
      </c>
      <c r="AZ133" s="729"/>
      <c r="BA133" s="730">
        <f>SUM(E133:N133)</f>
        <v>5257.9279857215524</v>
      </c>
      <c r="BB133" s="731">
        <f>SUM(O133:Y133)</f>
        <v>20334.541533806758</v>
      </c>
      <c r="BC133" s="604">
        <f>SUM(Z133:AJ133)</f>
        <v>4242.1576423694651</v>
      </c>
      <c r="BD133" s="604">
        <f>SUM(AK133:AQ133)</f>
        <v>70016.154246552978</v>
      </c>
      <c r="BE133" s="735">
        <v>0</v>
      </c>
      <c r="BF133" s="615">
        <f t="shared" si="169"/>
        <v>99850.781408450755</v>
      </c>
    </row>
    <row r="134" spans="1:58" x14ac:dyDescent="0.25">
      <c r="A134" s="174"/>
      <c r="B134" s="258"/>
      <c r="C134" s="212"/>
      <c r="D134" s="200"/>
      <c r="E134" s="864"/>
      <c r="F134" s="756"/>
      <c r="G134" s="756"/>
      <c r="H134" s="756"/>
      <c r="I134" s="865"/>
      <c r="J134" s="865"/>
      <c r="K134" s="865"/>
      <c r="L134" s="866"/>
      <c r="M134" s="866"/>
      <c r="N134" s="867"/>
      <c r="O134" s="864"/>
      <c r="P134" s="756"/>
      <c r="Q134" s="756"/>
      <c r="R134" s="756"/>
      <c r="S134" s="756"/>
      <c r="T134" s="865"/>
      <c r="U134" s="865"/>
      <c r="V134" s="865"/>
      <c r="W134" s="865"/>
      <c r="X134" s="865"/>
      <c r="Y134" s="865"/>
      <c r="Z134" s="864"/>
      <c r="AA134" s="865"/>
      <c r="AB134" s="865"/>
      <c r="AC134" s="865"/>
      <c r="AD134" s="865"/>
      <c r="AE134" s="865"/>
      <c r="AF134" s="865"/>
      <c r="AG134" s="865"/>
      <c r="AH134" s="865"/>
      <c r="AI134" s="865"/>
      <c r="AJ134" s="867"/>
      <c r="AK134" s="756"/>
      <c r="AL134" s="756"/>
      <c r="AM134" s="756"/>
      <c r="AN134" s="756"/>
      <c r="AO134" s="756"/>
      <c r="AP134" s="756"/>
      <c r="AQ134" s="865"/>
      <c r="AR134" s="866"/>
      <c r="AS134" s="868"/>
      <c r="AT134" s="758"/>
      <c r="AU134" s="768"/>
      <c r="AV134" s="789"/>
      <c r="AW134" s="789"/>
      <c r="AX134" s="789"/>
      <c r="AY134" s="770"/>
      <c r="AZ134" s="729"/>
      <c r="BA134" s="730"/>
      <c r="BB134" s="731"/>
      <c r="BC134" s="604"/>
      <c r="BD134" s="604"/>
      <c r="BE134" s="866"/>
      <c r="BF134" s="615"/>
    </row>
    <row r="135" spans="1:58" x14ac:dyDescent="0.25">
      <c r="A135" s="249"/>
      <c r="B135" s="258"/>
      <c r="C135" s="258">
        <v>5399</v>
      </c>
      <c r="D135" s="269" t="s">
        <v>146</v>
      </c>
      <c r="E135" s="744">
        <f t="shared" ref="E135:AR135" si="171">SUM(E131:E133)</f>
        <v>0</v>
      </c>
      <c r="F135" s="744">
        <f t="shared" si="171"/>
        <v>0</v>
      </c>
      <c r="G135" s="744">
        <f t="shared" si="171"/>
        <v>0</v>
      </c>
      <c r="H135" s="744">
        <f t="shared" si="171"/>
        <v>3943.4459892911646</v>
      </c>
      <c r="I135" s="745">
        <f t="shared" si="171"/>
        <v>0</v>
      </c>
      <c r="J135" s="745">
        <f t="shared" si="171"/>
        <v>3943.4459892911646</v>
      </c>
      <c r="K135" s="745">
        <f t="shared" si="171"/>
        <v>1971.7229946455818</v>
      </c>
      <c r="L135" s="745">
        <f t="shared" si="171"/>
        <v>1314.4819964303879</v>
      </c>
      <c r="M135" s="745">
        <f t="shared" si="171"/>
        <v>0</v>
      </c>
      <c r="N135" s="746">
        <f t="shared" si="171"/>
        <v>38073.971026606188</v>
      </c>
      <c r="O135" s="744">
        <f t="shared" si="171"/>
        <v>510.6564377232641</v>
      </c>
      <c r="P135" s="744">
        <f t="shared" si="171"/>
        <v>14116.246126796761</v>
      </c>
      <c r="Q135" s="744">
        <f t="shared" si="171"/>
        <v>10541.651062733912</v>
      </c>
      <c r="R135" s="744">
        <f t="shared" si="171"/>
        <v>28960.000528840916</v>
      </c>
      <c r="S135" s="744">
        <f t="shared" si="171"/>
        <v>31114.296750478472</v>
      </c>
      <c r="T135" s="745">
        <f t="shared" si="171"/>
        <v>17689.543370066633</v>
      </c>
      <c r="U135" s="745">
        <f t="shared" si="171"/>
        <v>4672.5064051678664</v>
      </c>
      <c r="V135" s="745">
        <f t="shared" si="171"/>
        <v>10366.32568578226</v>
      </c>
      <c r="W135" s="745">
        <f t="shared" si="171"/>
        <v>20160.716161314467</v>
      </c>
      <c r="X135" s="745">
        <f t="shared" ref="X135:Y135" si="172">SUM(X131:X133)</f>
        <v>8419.2246535972627</v>
      </c>
      <c r="Y135" s="745">
        <f t="shared" si="172"/>
        <v>44584.115756825202</v>
      </c>
      <c r="Z135" s="744">
        <f t="shared" ref="Z135:AP135" si="173">SUM(Z131:Z133)</f>
        <v>1912.1790649732068</v>
      </c>
      <c r="AA135" s="745">
        <f t="shared" si="173"/>
        <v>2205.5996456328885</v>
      </c>
      <c r="AB135" s="745">
        <f t="shared" si="173"/>
        <v>7809.6030501871246</v>
      </c>
      <c r="AC135" s="745">
        <f t="shared" si="173"/>
        <v>0</v>
      </c>
      <c r="AD135" s="745">
        <f t="shared" si="173"/>
        <v>0</v>
      </c>
      <c r="AE135" s="745">
        <f t="shared" si="173"/>
        <v>4015.5760364437338</v>
      </c>
      <c r="AF135" s="745">
        <f t="shared" si="173"/>
        <v>11459.227575920469</v>
      </c>
      <c r="AG135" s="745">
        <f t="shared" si="173"/>
        <v>395.62325482204278</v>
      </c>
      <c r="AH135" s="745">
        <f t="shared" si="173"/>
        <v>0</v>
      </c>
      <c r="AI135" s="745">
        <f t="shared" si="173"/>
        <v>0</v>
      </c>
      <c r="AJ135" s="746">
        <f t="shared" si="173"/>
        <v>3770.1006132759294</v>
      </c>
      <c r="AK135" s="747">
        <f t="shared" si="173"/>
        <v>0</v>
      </c>
      <c r="AL135" s="747">
        <f t="shared" si="173"/>
        <v>26929.290094828069</v>
      </c>
      <c r="AM135" s="747">
        <f t="shared" si="173"/>
        <v>37537.162075862449</v>
      </c>
      <c r="AN135" s="747">
        <f t="shared" si="173"/>
        <v>33569.021877776009</v>
      </c>
      <c r="AO135" s="747">
        <f t="shared" si="173"/>
        <v>0</v>
      </c>
      <c r="AP135" s="747">
        <f t="shared" si="173"/>
        <v>4388.5581739381651</v>
      </c>
      <c r="AQ135" s="745">
        <f t="shared" si="171"/>
        <v>10771.716037931226</v>
      </c>
      <c r="AR135" s="745">
        <f t="shared" si="171"/>
        <v>0</v>
      </c>
      <c r="AS135" s="748">
        <f>SUM(AS131:AS133)</f>
        <v>385146.00843718287</v>
      </c>
      <c r="AT135" s="749"/>
      <c r="AU135" s="744">
        <f t="shared" ref="AU135:AX135" si="174">SUM(AU131:AU133)</f>
        <v>96286.502109295718</v>
      </c>
      <c r="AV135" s="745">
        <f t="shared" si="174"/>
        <v>96286.502109295718</v>
      </c>
      <c r="AW135" s="745"/>
      <c r="AX135" s="745">
        <f t="shared" si="174"/>
        <v>96286.502109295718</v>
      </c>
      <c r="AY135" s="869">
        <f t="shared" ref="AY135" si="175">SUM(AY131:AY133)</f>
        <v>385146.00843718287</v>
      </c>
      <c r="AZ135" s="729"/>
      <c r="BA135" s="730">
        <f>SUM(E135:N135)</f>
        <v>49247.067996264486</v>
      </c>
      <c r="BB135" s="731">
        <f>SUM(O135:Y135)</f>
        <v>191135.28293932698</v>
      </c>
      <c r="BC135" s="604">
        <f>SUM(Z135:AJ135)</f>
        <v>31567.909241255395</v>
      </c>
      <c r="BD135" s="604">
        <f>SUM(AK135:AQ135)</f>
        <v>113195.74826033592</v>
      </c>
      <c r="BE135" s="745">
        <f t="shared" ref="BE135" si="176">SUM(BE131:BE133)</f>
        <v>0</v>
      </c>
      <c r="BF135" s="615">
        <f>SUM(BA135:BD135)</f>
        <v>385146.00843718281</v>
      </c>
    </row>
    <row r="136" spans="1:58" x14ac:dyDescent="0.25">
      <c r="A136" s="183"/>
      <c r="B136" s="184"/>
      <c r="C136" s="184"/>
      <c r="D136" s="184"/>
      <c r="E136" s="753"/>
      <c r="F136" s="754"/>
      <c r="G136" s="754"/>
      <c r="H136" s="754"/>
      <c r="I136" s="754"/>
      <c r="J136" s="754"/>
      <c r="K136" s="754"/>
      <c r="L136" s="754"/>
      <c r="M136" s="754"/>
      <c r="N136" s="755"/>
      <c r="O136" s="753"/>
      <c r="P136" s="754"/>
      <c r="Q136" s="754"/>
      <c r="R136" s="754"/>
      <c r="S136" s="754"/>
      <c r="T136" s="754"/>
      <c r="U136" s="754"/>
      <c r="V136" s="754"/>
      <c r="W136" s="754"/>
      <c r="X136" s="756"/>
      <c r="Y136" s="754"/>
      <c r="Z136" s="753"/>
      <c r="AA136" s="754"/>
      <c r="AB136" s="754"/>
      <c r="AC136" s="754"/>
      <c r="AD136" s="754"/>
      <c r="AE136" s="754"/>
      <c r="AF136" s="754"/>
      <c r="AG136" s="754"/>
      <c r="AH136" s="754"/>
      <c r="AI136" s="754"/>
      <c r="AJ136" s="755"/>
      <c r="AK136" s="754"/>
      <c r="AL136" s="754"/>
      <c r="AM136" s="754"/>
      <c r="AN136" s="754"/>
      <c r="AO136" s="754"/>
      <c r="AP136" s="754"/>
      <c r="AQ136" s="754"/>
      <c r="AR136" s="754"/>
      <c r="AS136" s="757"/>
      <c r="AT136" s="758"/>
      <c r="AU136" s="759"/>
      <c r="AV136" s="760"/>
      <c r="AW136" s="760"/>
      <c r="AX136" s="760"/>
      <c r="AY136" s="761"/>
      <c r="AZ136" s="729"/>
      <c r="BA136" s="730"/>
      <c r="BB136" s="731"/>
      <c r="BC136" s="604"/>
      <c r="BD136" s="604"/>
      <c r="BE136" s="754"/>
      <c r="BF136" s="615"/>
    </row>
    <row r="137" spans="1:58" x14ac:dyDescent="0.25">
      <c r="A137" s="174"/>
      <c r="B137" s="258">
        <v>5400</v>
      </c>
      <c r="C137" s="258" t="s">
        <v>171</v>
      </c>
      <c r="D137" s="200"/>
      <c r="E137" s="864"/>
      <c r="F137" s="756"/>
      <c r="G137" s="756"/>
      <c r="H137" s="756"/>
      <c r="I137" s="865"/>
      <c r="J137" s="865"/>
      <c r="K137" s="865"/>
      <c r="L137" s="866"/>
      <c r="M137" s="866"/>
      <c r="N137" s="867"/>
      <c r="O137" s="864"/>
      <c r="P137" s="756"/>
      <c r="Q137" s="756"/>
      <c r="R137" s="756"/>
      <c r="S137" s="756"/>
      <c r="T137" s="865"/>
      <c r="U137" s="865"/>
      <c r="V137" s="865"/>
      <c r="W137" s="865"/>
      <c r="X137" s="865"/>
      <c r="Y137" s="865"/>
      <c r="Z137" s="864"/>
      <c r="AA137" s="865"/>
      <c r="AB137" s="865"/>
      <c r="AC137" s="734">
        <f t="shared" ref="AC137" si="177">Y137</f>
        <v>0</v>
      </c>
      <c r="AD137" s="865"/>
      <c r="AE137" s="865"/>
      <c r="AF137" s="865">
        <v>600</v>
      </c>
      <c r="AG137" s="865">
        <v>600</v>
      </c>
      <c r="AH137" s="865"/>
      <c r="AI137" s="865"/>
      <c r="AJ137" s="867"/>
      <c r="AK137" s="756"/>
      <c r="AL137" s="756"/>
      <c r="AM137" s="756"/>
      <c r="AN137" s="756"/>
      <c r="AO137" s="756"/>
      <c r="AP137" s="756"/>
      <c r="AQ137" s="865"/>
      <c r="AR137" s="865"/>
      <c r="AS137" s="868"/>
      <c r="AT137" s="758"/>
      <c r="AU137" s="768"/>
      <c r="AV137" s="789"/>
      <c r="AW137" s="789"/>
      <c r="AX137" s="789"/>
      <c r="AY137" s="770"/>
      <c r="AZ137" s="729"/>
      <c r="BA137" s="730"/>
      <c r="BB137" s="731"/>
      <c r="BC137" s="604"/>
      <c r="BD137" s="604"/>
      <c r="BE137" s="865"/>
      <c r="BF137" s="615"/>
    </row>
    <row r="138" spans="1:58" x14ac:dyDescent="0.25">
      <c r="A138" s="174"/>
      <c r="B138" s="258"/>
      <c r="C138" s="212">
        <v>5401</v>
      </c>
      <c r="D138" s="242" t="s">
        <v>172</v>
      </c>
      <c r="E138" s="732">
        <v>0</v>
      </c>
      <c r="F138" s="733">
        <v>0</v>
      </c>
      <c r="G138" s="733">
        <v>0</v>
      </c>
      <c r="H138" s="733">
        <v>0</v>
      </c>
      <c r="I138" s="734">
        <v>0</v>
      </c>
      <c r="J138" s="734">
        <v>0</v>
      </c>
      <c r="K138" s="734">
        <v>0</v>
      </c>
      <c r="L138" s="735">
        <v>0</v>
      </c>
      <c r="M138" s="735">
        <v>0</v>
      </c>
      <c r="N138" s="736">
        <v>6243.789483044342</v>
      </c>
      <c r="O138" s="732">
        <v>0</v>
      </c>
      <c r="P138" s="733">
        <v>1617.0787194570025</v>
      </c>
      <c r="Q138" s="733">
        <v>1617.0787194570025</v>
      </c>
      <c r="R138" s="733">
        <v>1617.0787194570025</v>
      </c>
      <c r="S138" s="733">
        <v>4851.2361583710081</v>
      </c>
      <c r="T138" s="734">
        <v>0</v>
      </c>
      <c r="U138" s="734">
        <v>510.6564377232641</v>
      </c>
      <c r="V138" s="734">
        <v>1736.2318882590976</v>
      </c>
      <c r="W138" s="734">
        <v>2604.3478323886466</v>
      </c>
      <c r="X138" s="734">
        <v>0</v>
      </c>
      <c r="Y138" s="734">
        <v>4851.2361583710081</v>
      </c>
      <c r="Z138" s="732">
        <v>0</v>
      </c>
      <c r="AA138" s="734">
        <v>197.81162741102139</v>
      </c>
      <c r="AB138" s="734">
        <v>1008.8392997962092</v>
      </c>
      <c r="AC138" s="734">
        <v>0</v>
      </c>
      <c r="AD138" s="734">
        <v>0</v>
      </c>
      <c r="AE138" s="734">
        <v>672.55953319747266</v>
      </c>
      <c r="AF138" s="734">
        <v>1879.2104604047031</v>
      </c>
      <c r="AG138" s="734">
        <v>0</v>
      </c>
      <c r="AH138" s="734">
        <v>0</v>
      </c>
      <c r="AI138" s="734">
        <v>0</v>
      </c>
      <c r="AJ138" s="736">
        <v>0</v>
      </c>
      <c r="AK138" s="733">
        <v>0</v>
      </c>
      <c r="AL138" s="733">
        <v>0</v>
      </c>
      <c r="AM138" s="733">
        <v>0</v>
      </c>
      <c r="AN138" s="733">
        <v>0</v>
      </c>
      <c r="AO138" s="733">
        <v>0</v>
      </c>
      <c r="AP138" s="733">
        <v>0</v>
      </c>
      <c r="AQ138" s="734">
        <v>0</v>
      </c>
      <c r="AR138" s="734">
        <v>0</v>
      </c>
      <c r="AS138" s="725">
        <f>SUM(E138:AQ138)</f>
        <v>29407.155037337776</v>
      </c>
      <c r="AT138" s="788"/>
      <c r="AU138" s="727">
        <f>$AS138/4</f>
        <v>7351.788759334444</v>
      </c>
      <c r="AV138" s="727">
        <f t="shared" ref="AV138:AX139" si="178">$AS138/4</f>
        <v>7351.788759334444</v>
      </c>
      <c r="AW138" s="727">
        <f t="shared" si="178"/>
        <v>7351.788759334444</v>
      </c>
      <c r="AX138" s="727">
        <f t="shared" si="178"/>
        <v>7351.788759334444</v>
      </c>
      <c r="AY138" s="728">
        <f t="shared" ref="AY138:AY139" si="179">SUM(AU138:AX138)</f>
        <v>29407.155037337776</v>
      </c>
      <c r="AZ138" s="729"/>
      <c r="BA138" s="730">
        <f>SUM(E138:N138)</f>
        <v>6243.789483044342</v>
      </c>
      <c r="BB138" s="731">
        <f>SUM(O138:Y138)</f>
        <v>19404.944633484032</v>
      </c>
      <c r="BC138" s="604">
        <f>SUM(Z138:AJ138)</f>
        <v>3758.4209208094062</v>
      </c>
      <c r="BD138" s="604">
        <f>SUM(AK138:AQ138)</f>
        <v>0</v>
      </c>
      <c r="BE138" s="734">
        <v>0</v>
      </c>
      <c r="BF138" s="615">
        <f t="shared" ref="BF138:BF139" si="180">SUM(BA138:BD138)</f>
        <v>29407.15503733778</v>
      </c>
    </row>
    <row r="139" spans="1:58" x14ac:dyDescent="0.25">
      <c r="A139" s="174"/>
      <c r="B139" s="258"/>
      <c r="C139" s="212">
        <v>5402</v>
      </c>
      <c r="D139" s="242" t="s">
        <v>173</v>
      </c>
      <c r="E139" s="732">
        <v>0</v>
      </c>
      <c r="F139" s="733">
        <v>0</v>
      </c>
      <c r="G139" s="733">
        <v>0</v>
      </c>
      <c r="H139" s="733">
        <v>0</v>
      </c>
      <c r="I139" s="734">
        <v>0</v>
      </c>
      <c r="J139" s="734">
        <v>0</v>
      </c>
      <c r="K139" s="734">
        <v>0</v>
      </c>
      <c r="L139" s="735">
        <v>0</v>
      </c>
      <c r="M139" s="735">
        <v>0</v>
      </c>
      <c r="N139" s="736">
        <v>5652.2725846506692</v>
      </c>
      <c r="O139" s="732">
        <v>0</v>
      </c>
      <c r="P139" s="733">
        <v>1531.969313169792</v>
      </c>
      <c r="Q139" s="733">
        <v>1429.8380256251394</v>
      </c>
      <c r="R139" s="733">
        <v>1429.8380256251394</v>
      </c>
      <c r="S139" s="733">
        <v>4391.645364420071</v>
      </c>
      <c r="T139" s="734">
        <v>0</v>
      </c>
      <c r="U139" s="734">
        <v>612.7877252679167</v>
      </c>
      <c r="V139" s="734">
        <v>2553.2821886163201</v>
      </c>
      <c r="W139" s="734">
        <v>1225.5754505358334</v>
      </c>
      <c r="X139" s="734">
        <v>0</v>
      </c>
      <c r="Y139" s="734">
        <v>4391.645364420071</v>
      </c>
      <c r="Z139" s="732">
        <v>0</v>
      </c>
      <c r="AA139" s="734">
        <v>237.37395289322566</v>
      </c>
      <c r="AB139" s="734">
        <v>474.74790578645133</v>
      </c>
      <c r="AC139" s="734">
        <v>0</v>
      </c>
      <c r="AD139" s="734">
        <v>0</v>
      </c>
      <c r="AE139" s="734">
        <v>989.05813705510684</v>
      </c>
      <c r="AF139" s="734">
        <v>1701.1799957347839</v>
      </c>
      <c r="AG139" s="734">
        <v>0</v>
      </c>
      <c r="AH139" s="734">
        <v>0</v>
      </c>
      <c r="AI139" s="734">
        <v>0</v>
      </c>
      <c r="AJ139" s="736">
        <v>0</v>
      </c>
      <c r="AK139" s="733">
        <v>0</v>
      </c>
      <c r="AL139" s="733">
        <v>0</v>
      </c>
      <c r="AM139" s="733">
        <v>10771.716037931226</v>
      </c>
      <c r="AN139" s="733">
        <v>0</v>
      </c>
      <c r="AO139" s="733">
        <v>0</v>
      </c>
      <c r="AP139" s="733">
        <v>0</v>
      </c>
      <c r="AQ139" s="734">
        <v>0</v>
      </c>
      <c r="AR139" s="734">
        <v>0</v>
      </c>
      <c r="AS139" s="725">
        <f>SUM(E139:AQ139)</f>
        <v>37392.930071731746</v>
      </c>
      <c r="AT139" s="788"/>
      <c r="AU139" s="727">
        <f>$AS139/4</f>
        <v>9348.2325179329364</v>
      </c>
      <c r="AV139" s="727">
        <f t="shared" si="178"/>
        <v>9348.2325179329364</v>
      </c>
      <c r="AW139" s="727">
        <f t="shared" si="178"/>
        <v>9348.2325179329364</v>
      </c>
      <c r="AX139" s="727">
        <f t="shared" si="178"/>
        <v>9348.2325179329364</v>
      </c>
      <c r="AY139" s="728">
        <f t="shared" si="179"/>
        <v>37392.930071731746</v>
      </c>
      <c r="AZ139" s="729"/>
      <c r="BA139" s="730">
        <f>SUM(E139:N139)</f>
        <v>5652.2725846506692</v>
      </c>
      <c r="BB139" s="731">
        <f>SUM(O139:Y139)</f>
        <v>17566.581457680284</v>
      </c>
      <c r="BC139" s="604">
        <f>SUM(Z139:AJ139)</f>
        <v>3402.3599914695678</v>
      </c>
      <c r="BD139" s="604">
        <f>SUM(AK139:AQ139)</f>
        <v>10771.716037931226</v>
      </c>
      <c r="BE139" s="734">
        <v>0</v>
      </c>
      <c r="BF139" s="615">
        <f t="shared" si="180"/>
        <v>37392.930071731746</v>
      </c>
    </row>
    <row r="140" spans="1:58" x14ac:dyDescent="0.25">
      <c r="A140" s="174"/>
      <c r="B140" s="176"/>
      <c r="C140" s="176"/>
      <c r="D140" s="237"/>
      <c r="E140" s="816"/>
      <c r="F140" s="817"/>
      <c r="G140" s="817"/>
      <c r="H140" s="817"/>
      <c r="I140" s="818"/>
      <c r="J140" s="818"/>
      <c r="K140" s="818"/>
      <c r="L140" s="819"/>
      <c r="M140" s="819"/>
      <c r="N140" s="820"/>
      <c r="O140" s="816"/>
      <c r="P140" s="817"/>
      <c r="Q140" s="817"/>
      <c r="R140" s="817"/>
      <c r="S140" s="817"/>
      <c r="T140" s="818"/>
      <c r="U140" s="818"/>
      <c r="V140" s="818"/>
      <c r="W140" s="818"/>
      <c r="X140" s="818"/>
      <c r="Y140" s="818"/>
      <c r="Z140" s="816"/>
      <c r="AA140" s="818"/>
      <c r="AB140" s="818"/>
      <c r="AC140" s="818"/>
      <c r="AD140" s="818"/>
      <c r="AE140" s="818"/>
      <c r="AF140" s="818"/>
      <c r="AG140" s="818"/>
      <c r="AH140" s="818"/>
      <c r="AI140" s="818"/>
      <c r="AJ140" s="820"/>
      <c r="AK140" s="817"/>
      <c r="AL140" s="817"/>
      <c r="AM140" s="817"/>
      <c r="AN140" s="817"/>
      <c r="AO140" s="817"/>
      <c r="AP140" s="817"/>
      <c r="AQ140" s="818"/>
      <c r="AR140" s="818"/>
      <c r="AS140" s="821"/>
      <c r="AT140" s="788"/>
      <c r="AU140" s="768"/>
      <c r="AV140" s="789"/>
      <c r="AW140" s="789"/>
      <c r="AX140" s="789"/>
      <c r="AY140" s="770"/>
      <c r="AZ140" s="729"/>
      <c r="BA140" s="730"/>
      <c r="BB140" s="731"/>
      <c r="BC140" s="604"/>
      <c r="BD140" s="604"/>
      <c r="BE140" s="818"/>
      <c r="BF140" s="615"/>
    </row>
    <row r="141" spans="1:58" x14ac:dyDescent="0.25">
      <c r="A141" s="249"/>
      <c r="B141" s="258"/>
      <c r="C141" s="258">
        <v>5499</v>
      </c>
      <c r="D141" s="259" t="s">
        <v>106</v>
      </c>
      <c r="E141" s="801">
        <f t="shared" ref="E141:AQ141" si="181">SUM(E138:E139)</f>
        <v>0</v>
      </c>
      <c r="F141" s="801">
        <f t="shared" si="181"/>
        <v>0</v>
      </c>
      <c r="G141" s="801">
        <f t="shared" si="181"/>
        <v>0</v>
      </c>
      <c r="H141" s="801">
        <f t="shared" si="181"/>
        <v>0</v>
      </c>
      <c r="I141" s="803">
        <f t="shared" si="181"/>
        <v>0</v>
      </c>
      <c r="J141" s="803">
        <f t="shared" si="181"/>
        <v>0</v>
      </c>
      <c r="K141" s="803">
        <f t="shared" si="181"/>
        <v>0</v>
      </c>
      <c r="L141" s="803">
        <f t="shared" si="181"/>
        <v>0</v>
      </c>
      <c r="M141" s="803">
        <f t="shared" si="181"/>
        <v>0</v>
      </c>
      <c r="N141" s="805">
        <f t="shared" si="181"/>
        <v>11896.062067695011</v>
      </c>
      <c r="O141" s="801">
        <f t="shared" si="181"/>
        <v>0</v>
      </c>
      <c r="P141" s="801">
        <f t="shared" si="181"/>
        <v>3149.0480326267943</v>
      </c>
      <c r="Q141" s="801">
        <f t="shared" si="181"/>
        <v>3046.9167450821419</v>
      </c>
      <c r="R141" s="801">
        <f t="shared" si="181"/>
        <v>3046.9167450821419</v>
      </c>
      <c r="S141" s="801">
        <f t="shared" si="181"/>
        <v>9242.8815227910782</v>
      </c>
      <c r="T141" s="803">
        <f t="shared" si="181"/>
        <v>0</v>
      </c>
      <c r="U141" s="803">
        <f t="shared" si="181"/>
        <v>1123.4441629911807</v>
      </c>
      <c r="V141" s="803">
        <f t="shared" si="181"/>
        <v>4289.5140768754172</v>
      </c>
      <c r="W141" s="803">
        <f t="shared" si="181"/>
        <v>3829.9232829244802</v>
      </c>
      <c r="X141" s="803">
        <f t="shared" ref="X141:Y141" si="182">SUM(X138:X139)</f>
        <v>0</v>
      </c>
      <c r="Y141" s="803">
        <f t="shared" si="182"/>
        <v>9242.8815227910782</v>
      </c>
      <c r="Z141" s="801">
        <f t="shared" ref="Z141:AP141" si="183">SUM(Z138:Z139)</f>
        <v>0</v>
      </c>
      <c r="AA141" s="803">
        <f t="shared" si="183"/>
        <v>435.18558030424708</v>
      </c>
      <c r="AB141" s="803">
        <f t="shared" si="183"/>
        <v>1483.5872055826605</v>
      </c>
      <c r="AC141" s="803">
        <f t="shared" si="183"/>
        <v>0</v>
      </c>
      <c r="AD141" s="803">
        <f t="shared" si="183"/>
        <v>0</v>
      </c>
      <c r="AE141" s="803">
        <f t="shared" si="183"/>
        <v>1661.6176702525795</v>
      </c>
      <c r="AF141" s="803">
        <f t="shared" si="183"/>
        <v>3580.390456139487</v>
      </c>
      <c r="AG141" s="803">
        <f t="shared" si="183"/>
        <v>0</v>
      </c>
      <c r="AH141" s="803">
        <f t="shared" si="183"/>
        <v>0</v>
      </c>
      <c r="AI141" s="803">
        <f t="shared" si="183"/>
        <v>0</v>
      </c>
      <c r="AJ141" s="805">
        <f t="shared" si="183"/>
        <v>0</v>
      </c>
      <c r="AK141" s="802">
        <f t="shared" si="183"/>
        <v>0</v>
      </c>
      <c r="AL141" s="802">
        <f t="shared" si="183"/>
        <v>0</v>
      </c>
      <c r="AM141" s="802">
        <f t="shared" si="183"/>
        <v>10771.716037931226</v>
      </c>
      <c r="AN141" s="802">
        <f t="shared" si="183"/>
        <v>0</v>
      </c>
      <c r="AO141" s="802">
        <f t="shared" si="183"/>
        <v>0</v>
      </c>
      <c r="AP141" s="802">
        <f t="shared" si="183"/>
        <v>0</v>
      </c>
      <c r="AQ141" s="803">
        <f t="shared" si="181"/>
        <v>0</v>
      </c>
      <c r="AR141" s="803">
        <f t="shared" ref="AR141" si="184">SUM(AR138:AR139)</f>
        <v>0</v>
      </c>
      <c r="AS141" s="806">
        <f>SUM(AS138:AS139)</f>
        <v>66800.085109069521</v>
      </c>
      <c r="AT141" s="807"/>
      <c r="AU141" s="801">
        <f t="shared" ref="AU141:AX141" si="185">SUM(AU138:AU139)</f>
        <v>16700.02127726738</v>
      </c>
      <c r="AV141" s="803">
        <f t="shared" si="185"/>
        <v>16700.02127726738</v>
      </c>
      <c r="AW141" s="803">
        <f t="shared" si="185"/>
        <v>16700.02127726738</v>
      </c>
      <c r="AX141" s="803">
        <f t="shared" si="185"/>
        <v>16700.02127726738</v>
      </c>
      <c r="AY141" s="850">
        <f t="shared" ref="AY141" si="186">SUM(AY138:AY139)</f>
        <v>66800.085109069521</v>
      </c>
      <c r="AZ141" s="729"/>
      <c r="BA141" s="730">
        <f>SUM(E141:N141)</f>
        <v>11896.062067695011</v>
      </c>
      <c r="BB141" s="731">
        <f>SUM(O141:Y141)</f>
        <v>36971.526091164313</v>
      </c>
      <c r="BC141" s="604">
        <f>SUM(Z141:AJ141)</f>
        <v>7160.780912278974</v>
      </c>
      <c r="BD141" s="604">
        <f>SUM(AK141:AQ141)</f>
        <v>10771.716037931226</v>
      </c>
      <c r="BE141" s="803">
        <f t="shared" ref="BE141" si="187">SUM(BE138:BE139)</f>
        <v>0</v>
      </c>
      <c r="BF141" s="615">
        <f>SUM(BA141:BD141)</f>
        <v>66800.085109069536</v>
      </c>
    </row>
    <row r="142" spans="1:58" x14ac:dyDescent="0.25">
      <c r="A142" s="283"/>
      <c r="B142" s="284"/>
      <c r="C142" s="284"/>
      <c r="D142" s="308"/>
      <c r="E142" s="857"/>
      <c r="F142" s="858"/>
      <c r="G142" s="858"/>
      <c r="H142" s="858"/>
      <c r="I142" s="858"/>
      <c r="J142" s="858"/>
      <c r="K142" s="858"/>
      <c r="L142" s="858"/>
      <c r="M142" s="858"/>
      <c r="N142" s="859"/>
      <c r="O142" s="857"/>
      <c r="P142" s="858"/>
      <c r="Q142" s="858"/>
      <c r="R142" s="858"/>
      <c r="S142" s="858"/>
      <c r="T142" s="858"/>
      <c r="U142" s="858"/>
      <c r="V142" s="858"/>
      <c r="W142" s="858"/>
      <c r="X142" s="802"/>
      <c r="Y142" s="858"/>
      <c r="Z142" s="857"/>
      <c r="AA142" s="858"/>
      <c r="AB142" s="858"/>
      <c r="AC142" s="858"/>
      <c r="AD142" s="858"/>
      <c r="AE142" s="858"/>
      <c r="AF142" s="858"/>
      <c r="AG142" s="858"/>
      <c r="AH142" s="858"/>
      <c r="AI142" s="858"/>
      <c r="AJ142" s="859"/>
      <c r="AK142" s="858"/>
      <c r="AL142" s="858"/>
      <c r="AM142" s="858"/>
      <c r="AN142" s="858"/>
      <c r="AO142" s="858"/>
      <c r="AP142" s="858"/>
      <c r="AQ142" s="858"/>
      <c r="AR142" s="858"/>
      <c r="AS142" s="860"/>
      <c r="AT142" s="807"/>
      <c r="AU142" s="835"/>
      <c r="AV142" s="836"/>
      <c r="AW142" s="836"/>
      <c r="AX142" s="836"/>
      <c r="AY142" s="837"/>
      <c r="AZ142" s="729"/>
      <c r="BA142" s="730"/>
      <c r="BB142" s="731"/>
      <c r="BC142" s="604"/>
      <c r="BD142" s="604"/>
      <c r="BE142" s="858"/>
      <c r="BF142" s="615"/>
    </row>
    <row r="143" spans="1:58" x14ac:dyDescent="0.25">
      <c r="A143" s="249"/>
      <c r="B143" s="305">
        <v>5500</v>
      </c>
      <c r="C143" s="924" t="s">
        <v>174</v>
      </c>
      <c r="D143" s="925"/>
      <c r="E143" s="870"/>
      <c r="F143" s="871"/>
      <c r="G143" s="871"/>
      <c r="H143" s="871"/>
      <c r="I143" s="872"/>
      <c r="J143" s="872"/>
      <c r="K143" s="872"/>
      <c r="L143" s="873"/>
      <c r="M143" s="873"/>
      <c r="N143" s="874"/>
      <c r="O143" s="870"/>
      <c r="P143" s="871"/>
      <c r="Q143" s="871"/>
      <c r="R143" s="871"/>
      <c r="S143" s="871"/>
      <c r="T143" s="872"/>
      <c r="U143" s="872"/>
      <c r="V143" s="872"/>
      <c r="W143" s="872"/>
      <c r="X143" s="872"/>
      <c r="Y143" s="872"/>
      <c r="Z143" s="870"/>
      <c r="AA143" s="872"/>
      <c r="AB143" s="872"/>
      <c r="AC143" s="872"/>
      <c r="AD143" s="872"/>
      <c r="AE143" s="872"/>
      <c r="AF143" s="872"/>
      <c r="AG143" s="872"/>
      <c r="AH143" s="872"/>
      <c r="AI143" s="872"/>
      <c r="AJ143" s="874"/>
      <c r="AK143" s="871"/>
      <c r="AL143" s="871"/>
      <c r="AM143" s="871"/>
      <c r="AN143" s="871"/>
      <c r="AO143" s="871"/>
      <c r="AP143" s="871"/>
      <c r="AQ143" s="872"/>
      <c r="AR143" s="873"/>
      <c r="AS143" s="875"/>
      <c r="AT143" s="876"/>
      <c r="AU143" s="750"/>
      <c r="AV143" s="751"/>
      <c r="AW143" s="751"/>
      <c r="AX143" s="751"/>
      <c r="AY143" s="752"/>
      <c r="AZ143" s="729"/>
      <c r="BA143" s="730"/>
      <c r="BB143" s="731"/>
      <c r="BC143" s="604"/>
      <c r="BD143" s="604"/>
      <c r="BE143" s="873"/>
      <c r="BF143" s="615"/>
    </row>
    <row r="144" spans="1:58" x14ac:dyDescent="0.25">
      <c r="A144" s="249"/>
      <c r="B144" s="318"/>
      <c r="C144" s="318">
        <v>5501</v>
      </c>
      <c r="D144" s="237" t="s">
        <v>175</v>
      </c>
      <c r="E144" s="771"/>
      <c r="F144" s="772"/>
      <c r="G144" s="772"/>
      <c r="H144" s="772"/>
      <c r="I144" s="861"/>
      <c r="J144" s="861"/>
      <c r="K144" s="861"/>
      <c r="L144" s="862"/>
      <c r="M144" s="862"/>
      <c r="N144" s="863"/>
      <c r="O144" s="771"/>
      <c r="P144" s="772"/>
      <c r="Q144" s="772"/>
      <c r="R144" s="772"/>
      <c r="S144" s="772"/>
      <c r="T144" s="861"/>
      <c r="U144" s="861"/>
      <c r="V144" s="861"/>
      <c r="W144" s="861"/>
      <c r="X144" s="861"/>
      <c r="Y144" s="861"/>
      <c r="Z144" s="771"/>
      <c r="AA144" s="861"/>
      <c r="AB144" s="861"/>
      <c r="AC144" s="861"/>
      <c r="AD144" s="861"/>
      <c r="AE144" s="861"/>
      <c r="AF144" s="861"/>
      <c r="AG144" s="861"/>
      <c r="AH144" s="861"/>
      <c r="AI144" s="861"/>
      <c r="AJ144" s="863"/>
      <c r="AK144" s="772"/>
      <c r="AL144" s="772"/>
      <c r="AM144" s="772"/>
      <c r="AN144" s="772"/>
      <c r="AO144" s="772"/>
      <c r="AP144" s="772"/>
      <c r="AQ144" s="861"/>
      <c r="AR144" s="862"/>
      <c r="AS144" s="775">
        <f>SUM(E144:AQ144)</f>
        <v>0</v>
      </c>
      <c r="AT144" s="788"/>
      <c r="AU144" s="776">
        <f>$AS144/4</f>
        <v>0</v>
      </c>
      <c r="AV144" s="776">
        <f t="shared" ref="AV144:AX145" si="188">$AS144/4</f>
        <v>0</v>
      </c>
      <c r="AW144" s="776">
        <f t="shared" si="188"/>
        <v>0</v>
      </c>
      <c r="AX144" s="776">
        <f t="shared" si="188"/>
        <v>0</v>
      </c>
      <c r="AY144" s="778">
        <f t="shared" ref="AY144:AY145" si="189">SUM(AU144:AX144)</f>
        <v>0</v>
      </c>
      <c r="AZ144" s="729"/>
      <c r="BA144" s="779">
        <f>SUM(E144:N144)</f>
        <v>0</v>
      </c>
      <c r="BB144" s="780">
        <f>SUM(O144:Y144)</f>
        <v>0</v>
      </c>
      <c r="BC144" s="781">
        <f>SUM(Z144:AJ144)</f>
        <v>0</v>
      </c>
      <c r="BD144" s="781">
        <f>SUM(AK144:AQ144)</f>
        <v>0</v>
      </c>
      <c r="BE144" s="862"/>
      <c r="BF144" s="782">
        <f t="shared" ref="BF144:BF145" si="190">SUM(BA144:BD144)</f>
        <v>0</v>
      </c>
    </row>
    <row r="145" spans="1:58" x14ac:dyDescent="0.25">
      <c r="A145" s="249"/>
      <c r="B145" s="318"/>
      <c r="C145" s="318">
        <v>5502</v>
      </c>
      <c r="D145" s="237" t="s">
        <v>176</v>
      </c>
      <c r="E145" s="771"/>
      <c r="F145" s="772"/>
      <c r="G145" s="772"/>
      <c r="H145" s="772"/>
      <c r="I145" s="861"/>
      <c r="J145" s="861"/>
      <c r="K145" s="861"/>
      <c r="L145" s="862"/>
      <c r="M145" s="862"/>
      <c r="N145" s="863"/>
      <c r="O145" s="771"/>
      <c r="P145" s="772"/>
      <c r="Q145" s="772"/>
      <c r="R145" s="772"/>
      <c r="S145" s="772"/>
      <c r="T145" s="861"/>
      <c r="U145" s="861"/>
      <c r="V145" s="861"/>
      <c r="W145" s="861"/>
      <c r="X145" s="861"/>
      <c r="Y145" s="861"/>
      <c r="Z145" s="771"/>
      <c r="AA145" s="861"/>
      <c r="AB145" s="861"/>
      <c r="AC145" s="861"/>
      <c r="AD145" s="861"/>
      <c r="AE145" s="861"/>
      <c r="AF145" s="861"/>
      <c r="AG145" s="861"/>
      <c r="AH145" s="861"/>
      <c r="AI145" s="861"/>
      <c r="AJ145" s="863"/>
      <c r="AK145" s="772"/>
      <c r="AL145" s="772"/>
      <c r="AM145" s="772"/>
      <c r="AN145" s="772"/>
      <c r="AO145" s="772"/>
      <c r="AP145" s="772"/>
      <c r="AQ145" s="861"/>
      <c r="AR145" s="862"/>
      <c r="AS145" s="775">
        <f>SUM(E145:AQ145)</f>
        <v>0</v>
      </c>
      <c r="AT145" s="788"/>
      <c r="AU145" s="776">
        <f>$AS145/4</f>
        <v>0</v>
      </c>
      <c r="AV145" s="776">
        <f t="shared" si="188"/>
        <v>0</v>
      </c>
      <c r="AW145" s="776">
        <f t="shared" si="188"/>
        <v>0</v>
      </c>
      <c r="AX145" s="776">
        <f t="shared" si="188"/>
        <v>0</v>
      </c>
      <c r="AY145" s="778">
        <f t="shared" si="189"/>
        <v>0</v>
      </c>
      <c r="AZ145" s="729"/>
      <c r="BA145" s="779">
        <f>SUM(E145:N145)</f>
        <v>0</v>
      </c>
      <c r="BB145" s="780">
        <f>SUM(O145:Y145)</f>
        <v>0</v>
      </c>
      <c r="BC145" s="781">
        <f>SUM(Z145:AJ145)</f>
        <v>0</v>
      </c>
      <c r="BD145" s="781">
        <f>SUM(AK145:AQ145)</f>
        <v>0</v>
      </c>
      <c r="BE145" s="862"/>
      <c r="BF145" s="782">
        <f t="shared" si="190"/>
        <v>0</v>
      </c>
    </row>
    <row r="146" spans="1:58" x14ac:dyDescent="0.25">
      <c r="A146" s="249"/>
      <c r="B146" s="318"/>
      <c r="C146" s="318"/>
      <c r="D146" s="237"/>
      <c r="E146" s="816"/>
      <c r="F146" s="817"/>
      <c r="G146" s="817"/>
      <c r="H146" s="817"/>
      <c r="I146" s="818"/>
      <c r="J146" s="818"/>
      <c r="K146" s="818"/>
      <c r="L146" s="819"/>
      <c r="M146" s="819"/>
      <c r="N146" s="820"/>
      <c r="O146" s="816"/>
      <c r="P146" s="817"/>
      <c r="Q146" s="817"/>
      <c r="R146" s="817"/>
      <c r="S146" s="817"/>
      <c r="T146" s="818"/>
      <c r="U146" s="818"/>
      <c r="V146" s="818"/>
      <c r="W146" s="818"/>
      <c r="X146" s="818"/>
      <c r="Y146" s="818"/>
      <c r="Z146" s="816"/>
      <c r="AA146" s="818"/>
      <c r="AB146" s="818"/>
      <c r="AC146" s="818"/>
      <c r="AD146" s="818"/>
      <c r="AE146" s="818"/>
      <c r="AF146" s="818"/>
      <c r="AG146" s="818"/>
      <c r="AH146" s="818"/>
      <c r="AI146" s="818"/>
      <c r="AJ146" s="820"/>
      <c r="AK146" s="817"/>
      <c r="AL146" s="817"/>
      <c r="AM146" s="817"/>
      <c r="AN146" s="817"/>
      <c r="AO146" s="817"/>
      <c r="AP146" s="817"/>
      <c r="AQ146" s="818"/>
      <c r="AR146" s="819"/>
      <c r="AS146" s="821"/>
      <c r="AT146" s="788"/>
      <c r="AU146" s="768"/>
      <c r="AV146" s="789"/>
      <c r="AW146" s="789"/>
      <c r="AX146" s="789"/>
      <c r="AY146" s="770"/>
      <c r="AZ146" s="729"/>
      <c r="BA146" s="730"/>
      <c r="BB146" s="731"/>
      <c r="BC146" s="604"/>
      <c r="BD146" s="604"/>
      <c r="BE146" s="819"/>
      <c r="BF146" s="615"/>
    </row>
    <row r="147" spans="1:58" x14ac:dyDescent="0.25">
      <c r="A147" s="249"/>
      <c r="B147" s="258"/>
      <c r="C147" s="258">
        <v>5599</v>
      </c>
      <c r="D147" s="259" t="s">
        <v>106</v>
      </c>
      <c r="E147" s="801">
        <f t="shared" ref="E147:AQ147" si="191">SUM(E144:E145)</f>
        <v>0</v>
      </c>
      <c r="F147" s="801">
        <f t="shared" si="191"/>
        <v>0</v>
      </c>
      <c r="G147" s="801">
        <f t="shared" si="191"/>
        <v>0</v>
      </c>
      <c r="H147" s="801">
        <f t="shared" si="191"/>
        <v>0</v>
      </c>
      <c r="I147" s="803">
        <f t="shared" si="191"/>
        <v>0</v>
      </c>
      <c r="J147" s="803">
        <f t="shared" si="191"/>
        <v>0</v>
      </c>
      <c r="K147" s="803">
        <f t="shared" si="191"/>
        <v>0</v>
      </c>
      <c r="L147" s="803">
        <f t="shared" si="191"/>
        <v>0</v>
      </c>
      <c r="M147" s="803">
        <f t="shared" si="191"/>
        <v>0</v>
      </c>
      <c r="N147" s="805">
        <f t="shared" si="191"/>
        <v>0</v>
      </c>
      <c r="O147" s="801">
        <f t="shared" si="191"/>
        <v>0</v>
      </c>
      <c r="P147" s="801">
        <f t="shared" si="191"/>
        <v>0</v>
      </c>
      <c r="Q147" s="801">
        <f t="shared" si="191"/>
        <v>0</v>
      </c>
      <c r="R147" s="801">
        <f t="shared" si="191"/>
        <v>0</v>
      </c>
      <c r="S147" s="801">
        <f t="shared" si="191"/>
        <v>0</v>
      </c>
      <c r="T147" s="803">
        <f t="shared" si="191"/>
        <v>0</v>
      </c>
      <c r="U147" s="803">
        <f t="shared" si="191"/>
        <v>0</v>
      </c>
      <c r="V147" s="803">
        <f t="shared" si="191"/>
        <v>0</v>
      </c>
      <c r="W147" s="803">
        <f t="shared" si="191"/>
        <v>0</v>
      </c>
      <c r="X147" s="803">
        <f t="shared" si="191"/>
        <v>0</v>
      </c>
      <c r="Y147" s="803">
        <f t="shared" si="191"/>
        <v>0</v>
      </c>
      <c r="Z147" s="801">
        <f t="shared" ref="Z147:AP147" si="192">SUM(Z144:Z145)</f>
        <v>0</v>
      </c>
      <c r="AA147" s="803">
        <f t="shared" si="192"/>
        <v>0</v>
      </c>
      <c r="AB147" s="803">
        <f t="shared" si="192"/>
        <v>0</v>
      </c>
      <c r="AC147" s="803">
        <f t="shared" si="192"/>
        <v>0</v>
      </c>
      <c r="AD147" s="803">
        <f t="shared" si="192"/>
        <v>0</v>
      </c>
      <c r="AE147" s="803">
        <f t="shared" si="192"/>
        <v>0</v>
      </c>
      <c r="AF147" s="803">
        <f t="shared" si="192"/>
        <v>0</v>
      </c>
      <c r="AG147" s="803">
        <f t="shared" si="192"/>
        <v>0</v>
      </c>
      <c r="AH147" s="803">
        <f t="shared" si="192"/>
        <v>0</v>
      </c>
      <c r="AI147" s="803">
        <f t="shared" si="192"/>
        <v>0</v>
      </c>
      <c r="AJ147" s="805">
        <f t="shared" si="192"/>
        <v>0</v>
      </c>
      <c r="AK147" s="802">
        <f t="shared" si="192"/>
        <v>0</v>
      </c>
      <c r="AL147" s="802">
        <f t="shared" si="192"/>
        <v>0</v>
      </c>
      <c r="AM147" s="802">
        <f t="shared" si="192"/>
        <v>0</v>
      </c>
      <c r="AN147" s="802">
        <f t="shared" si="192"/>
        <v>0</v>
      </c>
      <c r="AO147" s="802">
        <f t="shared" si="192"/>
        <v>0</v>
      </c>
      <c r="AP147" s="802">
        <f t="shared" si="192"/>
        <v>0</v>
      </c>
      <c r="AQ147" s="803">
        <f t="shared" si="191"/>
        <v>0</v>
      </c>
      <c r="AR147" s="803">
        <f t="shared" ref="AR147" si="193">SUM(AR144:AR145)</f>
        <v>0</v>
      </c>
      <c r="AS147" s="806">
        <f>SUM(AS144:AS145)</f>
        <v>0</v>
      </c>
      <c r="AT147" s="807"/>
      <c r="AU147" s="801">
        <f t="shared" ref="AU147:AX147" si="194">SUM(AU144:AU145)</f>
        <v>0</v>
      </c>
      <c r="AV147" s="801">
        <f t="shared" si="194"/>
        <v>0</v>
      </c>
      <c r="AW147" s="801">
        <f t="shared" si="194"/>
        <v>0</v>
      </c>
      <c r="AX147" s="803">
        <f t="shared" si="194"/>
        <v>0</v>
      </c>
      <c r="AY147" s="850">
        <f t="shared" ref="AY147" si="195">SUM(AY144:AY145)</f>
        <v>0</v>
      </c>
      <c r="AZ147" s="729"/>
      <c r="BA147" s="730">
        <f>SUM(E147:N147)</f>
        <v>0</v>
      </c>
      <c r="BB147" s="731">
        <f>SUM(O147:Y147)</f>
        <v>0</v>
      </c>
      <c r="BC147" s="604">
        <f>SUM(Z147:AJ147)</f>
        <v>0</v>
      </c>
      <c r="BD147" s="604">
        <f>SUM(AK147:AQ147)</f>
        <v>0</v>
      </c>
      <c r="BE147" s="803">
        <f t="shared" ref="BE147" si="196">SUM(BE144:BE145)</f>
        <v>0</v>
      </c>
      <c r="BF147" s="615">
        <f>SUM(BA147:BD147)</f>
        <v>0</v>
      </c>
    </row>
    <row r="148" spans="1:58" x14ac:dyDescent="0.25">
      <c r="A148" s="174"/>
      <c r="B148" s="176"/>
      <c r="C148" s="176"/>
      <c r="D148" s="190"/>
      <c r="E148" s="811"/>
      <c r="F148" s="798"/>
      <c r="G148" s="798"/>
      <c r="H148" s="798"/>
      <c r="I148" s="812"/>
      <c r="J148" s="812"/>
      <c r="K148" s="812"/>
      <c r="L148" s="813"/>
      <c r="M148" s="813"/>
      <c r="N148" s="814"/>
      <c r="O148" s="811"/>
      <c r="P148" s="798"/>
      <c r="Q148" s="798"/>
      <c r="R148" s="798"/>
      <c r="S148" s="798"/>
      <c r="T148" s="812"/>
      <c r="U148" s="812"/>
      <c r="V148" s="812"/>
      <c r="W148" s="812"/>
      <c r="X148" s="812"/>
      <c r="Y148" s="812"/>
      <c r="Z148" s="811"/>
      <c r="AA148" s="812"/>
      <c r="AB148" s="812"/>
      <c r="AC148" s="812"/>
      <c r="AD148" s="812"/>
      <c r="AE148" s="812"/>
      <c r="AF148" s="812"/>
      <c r="AG148" s="812"/>
      <c r="AH148" s="812"/>
      <c r="AI148" s="812"/>
      <c r="AJ148" s="814"/>
      <c r="AK148" s="798"/>
      <c r="AL148" s="798"/>
      <c r="AM148" s="798"/>
      <c r="AN148" s="798"/>
      <c r="AO148" s="798"/>
      <c r="AP148" s="798"/>
      <c r="AQ148" s="812"/>
      <c r="AR148" s="812"/>
      <c r="AS148" s="815"/>
      <c r="AT148" s="800"/>
      <c r="AU148" s="768"/>
      <c r="AV148" s="789"/>
      <c r="AW148" s="789"/>
      <c r="AX148" s="789"/>
      <c r="AY148" s="770"/>
      <c r="AZ148" s="729"/>
      <c r="BA148" s="730"/>
      <c r="BB148" s="731"/>
      <c r="BC148" s="604"/>
      <c r="BD148" s="604"/>
      <c r="BE148" s="812"/>
      <c r="BF148" s="615"/>
    </row>
    <row r="149" spans="1:58" x14ac:dyDescent="0.25">
      <c r="A149" s="249"/>
      <c r="B149" s="258">
        <v>5999</v>
      </c>
      <c r="C149" s="258" t="s">
        <v>121</v>
      </c>
      <c r="D149" s="269"/>
      <c r="E149" s="744">
        <f t="shared" ref="E149:AQ149" si="197">E118+E128+E135+E141+E147</f>
        <v>98.586149732279111</v>
      </c>
      <c r="F149" s="744">
        <f t="shared" si="197"/>
        <v>598.08930837582659</v>
      </c>
      <c r="G149" s="744">
        <f t="shared" si="197"/>
        <v>657.24099821519405</v>
      </c>
      <c r="H149" s="744">
        <f t="shared" si="197"/>
        <v>9595.7185739418346</v>
      </c>
      <c r="I149" s="745">
        <f t="shared" si="197"/>
        <v>0</v>
      </c>
      <c r="J149" s="745">
        <f t="shared" si="197"/>
        <v>14525.026060555789</v>
      </c>
      <c r="K149" s="745">
        <f t="shared" si="197"/>
        <v>8018.3401782253677</v>
      </c>
      <c r="L149" s="745">
        <f t="shared" si="197"/>
        <v>1643.1024955379849</v>
      </c>
      <c r="M149" s="745">
        <f t="shared" si="197"/>
        <v>492.93074866139557</v>
      </c>
      <c r="N149" s="746">
        <f t="shared" si="197"/>
        <v>91729.154397899983</v>
      </c>
      <c r="O149" s="744">
        <f t="shared" si="197"/>
        <v>43415.150579049434</v>
      </c>
      <c r="P149" s="744">
        <f t="shared" si="197"/>
        <v>48983.121928251283</v>
      </c>
      <c r="Q149" s="744">
        <f t="shared" si="197"/>
        <v>24683.770449041986</v>
      </c>
      <c r="R149" s="744">
        <f t="shared" si="197"/>
        <v>49444.047324640494</v>
      </c>
      <c r="S149" s="744">
        <f t="shared" si="197"/>
        <v>79475.333809809905</v>
      </c>
      <c r="T149" s="745">
        <f t="shared" si="197"/>
        <v>24438.719288642438</v>
      </c>
      <c r="U149" s="745">
        <f t="shared" si="197"/>
        <v>33459.231112503709</v>
      </c>
      <c r="V149" s="745">
        <f t="shared" si="197"/>
        <v>22055.251545267773</v>
      </c>
      <c r="W149" s="745">
        <f t="shared" si="197"/>
        <v>44610.946399504355</v>
      </c>
      <c r="X149" s="745">
        <f t="shared" si="197"/>
        <v>17115.90597169083</v>
      </c>
      <c r="Y149" s="745">
        <f t="shared" si="197"/>
        <v>84126.425226320716</v>
      </c>
      <c r="Z149" s="744">
        <f t="shared" ref="Z149:AP149" si="198">Z118+Z128+Z135+Z141+Z147</f>
        <v>9790.3568126628179</v>
      </c>
      <c r="AA149" s="745">
        <f t="shared" si="198"/>
        <v>14229.579417811823</v>
      </c>
      <c r="AB149" s="745">
        <f t="shared" si="198"/>
        <v>16926.740957561102</v>
      </c>
      <c r="AC149" s="745">
        <f t="shared" si="198"/>
        <v>4236.3654976511052</v>
      </c>
      <c r="AD149" s="745">
        <f t="shared" si="198"/>
        <v>2017.167118417553</v>
      </c>
      <c r="AE149" s="745">
        <f t="shared" si="198"/>
        <v>8696.7881991255545</v>
      </c>
      <c r="AF149" s="745">
        <f t="shared" si="198"/>
        <v>27026.013595030799</v>
      </c>
      <c r="AG149" s="745">
        <f t="shared" si="198"/>
        <v>1509.3027171460931</v>
      </c>
      <c r="AH149" s="745">
        <f t="shared" si="198"/>
        <v>178.03046466991924</v>
      </c>
      <c r="AI149" s="745">
        <f t="shared" si="198"/>
        <v>138.46813918771497</v>
      </c>
      <c r="AJ149" s="746">
        <f t="shared" si="198"/>
        <v>20491.437808294148</v>
      </c>
      <c r="AK149" s="747">
        <f t="shared" si="198"/>
        <v>0</v>
      </c>
      <c r="AL149" s="747">
        <f t="shared" si="198"/>
        <v>48472.722170690526</v>
      </c>
      <c r="AM149" s="747">
        <f t="shared" si="198"/>
        <v>69902.465140215412</v>
      </c>
      <c r="AN149" s="747">
        <f t="shared" si="198"/>
        <v>37098.676523386275</v>
      </c>
      <c r="AO149" s="747">
        <f t="shared" si="198"/>
        <v>0</v>
      </c>
      <c r="AP149" s="747">
        <f t="shared" si="198"/>
        <v>10893.028324596518</v>
      </c>
      <c r="AQ149" s="745">
        <f t="shared" si="197"/>
        <v>32315.148113793679</v>
      </c>
      <c r="AR149" s="745">
        <f t="shared" ref="AR149" si="199">AR118+AR128+AR135+AR141+AR147</f>
        <v>5500</v>
      </c>
      <c r="AS149" s="748">
        <f>AS118+AS128+AS135+AS141+AS147</f>
        <v>908588.38354610954</v>
      </c>
      <c r="AT149" s="749"/>
      <c r="AU149" s="744">
        <f t="shared" ref="AU149:AX149" si="200">AU118+AU128+AU135+AU141+AU147</f>
        <v>227147.09588652739</v>
      </c>
      <c r="AV149" s="745">
        <f t="shared" si="200"/>
        <v>227147.09588652739</v>
      </c>
      <c r="AW149" s="745">
        <f t="shared" si="200"/>
        <v>130860.5937772317</v>
      </c>
      <c r="AX149" s="745">
        <f t="shared" si="200"/>
        <v>227147.09588652739</v>
      </c>
      <c r="AY149" s="869">
        <f t="shared" ref="AY149" si="201">AY118+AY128+AY135+AY141+AY147</f>
        <v>908588.38354610954</v>
      </c>
      <c r="AZ149" s="729"/>
      <c r="BA149" s="730">
        <f>SUM(E149:N149)</f>
        <v>127358.18891114565</v>
      </c>
      <c r="BB149" s="731">
        <f>SUM(O149:Y149)</f>
        <v>471807.90363472293</v>
      </c>
      <c r="BC149" s="604">
        <f>SUM(Z149:AJ149)</f>
        <v>105240.25072755862</v>
      </c>
      <c r="BD149" s="604">
        <f>SUM(AK149:AQ149)</f>
        <v>198682.04027268244</v>
      </c>
      <c r="BE149" s="745">
        <f t="shared" ref="BE149" si="202">BE118+BE128+BE135+BE141+BE147</f>
        <v>5500</v>
      </c>
      <c r="BF149" s="877">
        <f>BF118+BF128+BF135+BF141+BF147</f>
        <v>644232.77065376774</v>
      </c>
    </row>
    <row r="150" spans="1:58" x14ac:dyDescent="0.25">
      <c r="A150" s="183"/>
      <c r="B150" s="184"/>
      <c r="C150" s="184"/>
      <c r="D150" s="184"/>
      <c r="E150" s="753"/>
      <c r="F150" s="754"/>
      <c r="G150" s="754"/>
      <c r="H150" s="754"/>
      <c r="I150" s="754"/>
      <c r="J150" s="754"/>
      <c r="K150" s="754"/>
      <c r="L150" s="754"/>
      <c r="M150" s="754"/>
      <c r="N150" s="755"/>
      <c r="O150" s="753"/>
      <c r="P150" s="754"/>
      <c r="Q150" s="754"/>
      <c r="R150" s="754"/>
      <c r="S150" s="754"/>
      <c r="T150" s="754"/>
      <c r="U150" s="754"/>
      <c r="V150" s="754"/>
      <c r="W150" s="754"/>
      <c r="X150" s="756"/>
      <c r="Y150" s="754"/>
      <c r="Z150" s="753"/>
      <c r="AA150" s="754"/>
      <c r="AB150" s="754"/>
      <c r="AC150" s="754"/>
      <c r="AD150" s="754"/>
      <c r="AE150" s="754"/>
      <c r="AF150" s="754"/>
      <c r="AG150" s="754"/>
      <c r="AH150" s="754"/>
      <c r="AI150" s="754"/>
      <c r="AJ150" s="755"/>
      <c r="AK150" s="754"/>
      <c r="AL150" s="754"/>
      <c r="AM150" s="754"/>
      <c r="AN150" s="754"/>
      <c r="AO150" s="754"/>
      <c r="AP150" s="754"/>
      <c r="AQ150" s="754"/>
      <c r="AR150" s="754"/>
      <c r="AS150" s="757"/>
      <c r="AT150" s="758"/>
      <c r="AU150" s="759"/>
      <c r="AV150" s="760"/>
      <c r="AW150" s="760"/>
      <c r="AX150" s="760"/>
      <c r="AY150" s="761"/>
      <c r="AZ150" s="729"/>
      <c r="BA150" s="730"/>
      <c r="BB150" s="731"/>
      <c r="BC150" s="604"/>
      <c r="BD150" s="604"/>
      <c r="BE150" s="754"/>
      <c r="BF150" s="615"/>
    </row>
    <row r="151" spans="1:58" ht="15.75" thickBot="1" x14ac:dyDescent="0.3">
      <c r="A151" s="319">
        <v>99</v>
      </c>
      <c r="B151" s="320" t="s">
        <v>177</v>
      </c>
      <c r="C151" s="320"/>
      <c r="D151" s="321"/>
      <c r="E151" s="878">
        <f t="shared" ref="E151:AR151" si="203">E45+E65+E85+E110+E149</f>
        <v>23605.488956199184</v>
      </c>
      <c r="F151" s="878">
        <f t="shared" si="203"/>
        <v>59976.739925521222</v>
      </c>
      <c r="G151" s="878">
        <f t="shared" si="203"/>
        <v>41976.322574101388</v>
      </c>
      <c r="H151" s="878">
        <f t="shared" si="203"/>
        <v>53128.967740444394</v>
      </c>
      <c r="I151" s="879">
        <f t="shared" si="203"/>
        <v>50194.362315746315</v>
      </c>
      <c r="J151" s="879">
        <f t="shared" si="203"/>
        <v>74288.747232659953</v>
      </c>
      <c r="K151" s="879">
        <f t="shared" si="203"/>
        <v>85590.304131008743</v>
      </c>
      <c r="L151" s="879">
        <f t="shared" si="203"/>
        <v>37601.407628567416</v>
      </c>
      <c r="M151" s="879">
        <f t="shared" si="203"/>
        <v>19598.616263436972</v>
      </c>
      <c r="N151" s="880">
        <f t="shared" si="203"/>
        <v>410271.4191607536</v>
      </c>
      <c r="O151" s="878">
        <f t="shared" si="203"/>
        <v>109160.57910617083</v>
      </c>
      <c r="P151" s="878">
        <f t="shared" si="203"/>
        <v>256485.54024490109</v>
      </c>
      <c r="Q151" s="878">
        <f t="shared" si="203"/>
        <v>101752.90545856008</v>
      </c>
      <c r="R151" s="878">
        <f t="shared" si="203"/>
        <v>167061.71402274587</v>
      </c>
      <c r="S151" s="878">
        <f t="shared" si="203"/>
        <v>347227.84800435079</v>
      </c>
      <c r="T151" s="879">
        <f t="shared" si="203"/>
        <v>88788.776711800092</v>
      </c>
      <c r="U151" s="879">
        <f t="shared" si="203"/>
        <v>210197.98768299239</v>
      </c>
      <c r="V151" s="879">
        <f t="shared" si="203"/>
        <v>166137.48579292215</v>
      </c>
      <c r="W151" s="879">
        <f t="shared" si="203"/>
        <v>190436.26203284893</v>
      </c>
      <c r="X151" s="879">
        <f t="shared" si="203"/>
        <v>60326.214768405633</v>
      </c>
      <c r="Y151" s="879">
        <f t="shared" si="203"/>
        <v>370283.91709567048</v>
      </c>
      <c r="Z151" s="878">
        <f t="shared" ref="Z151:AP151" si="204">Z45+Z65+Z85+Z110+Z149</f>
        <v>58882.709699339233</v>
      </c>
      <c r="AA151" s="879">
        <f t="shared" si="204"/>
        <v>115428.2764216144</v>
      </c>
      <c r="AB151" s="879">
        <f t="shared" si="204"/>
        <v>92192.348476195737</v>
      </c>
      <c r="AC151" s="879">
        <f t="shared" si="204"/>
        <v>43746.623841259934</v>
      </c>
      <c r="AD151" s="879">
        <f t="shared" si="204"/>
        <v>121296.08951282551</v>
      </c>
      <c r="AE151" s="879">
        <f t="shared" si="204"/>
        <v>269894.51209471805</v>
      </c>
      <c r="AF151" s="879">
        <f t="shared" si="204"/>
        <v>146849.57764758056</v>
      </c>
      <c r="AG151" s="879">
        <f t="shared" si="204"/>
        <v>63447.387716091529</v>
      </c>
      <c r="AH151" s="879">
        <f t="shared" si="204"/>
        <v>42405.343916939783</v>
      </c>
      <c r="AI151" s="879">
        <f t="shared" si="204"/>
        <v>16876.830149797494</v>
      </c>
      <c r="AJ151" s="880">
        <f t="shared" si="204"/>
        <v>55742.782309549853</v>
      </c>
      <c r="AK151" s="881">
        <f t="shared" si="204"/>
        <v>42236.238473297635</v>
      </c>
      <c r="AL151" s="881">
        <f t="shared" si="204"/>
        <v>105755.97077737428</v>
      </c>
      <c r="AM151" s="881">
        <f t="shared" si="204"/>
        <v>100405.54882866718</v>
      </c>
      <c r="AN151" s="881">
        <f t="shared" si="204"/>
        <v>158708.81418754093</v>
      </c>
      <c r="AO151" s="881">
        <f t="shared" si="204"/>
        <v>61116.283765207947</v>
      </c>
      <c r="AP151" s="881">
        <f t="shared" si="204"/>
        <v>218150.19708626592</v>
      </c>
      <c r="AQ151" s="879">
        <f t="shared" si="203"/>
        <v>41653.488635645554</v>
      </c>
      <c r="AR151" s="879">
        <f t="shared" si="203"/>
        <v>340000</v>
      </c>
      <c r="AS151" s="882">
        <f>AS45+AS65+AS85+AS110+AS149</f>
        <v>5018880.6303897193</v>
      </c>
      <c r="AT151" s="883"/>
      <c r="AU151" s="878">
        <f t="shared" ref="AU151:AX151" si="205">AU45+AU65+AU85+AU110+AU149</f>
        <v>1254720.1575974298</v>
      </c>
      <c r="AV151" s="879">
        <f t="shared" si="205"/>
        <v>1254720.1575974298</v>
      </c>
      <c r="AW151" s="879">
        <f t="shared" si="205"/>
        <v>1158433.6554881341</v>
      </c>
      <c r="AX151" s="879">
        <f t="shared" si="205"/>
        <v>1254720.1575974298</v>
      </c>
      <c r="AY151" s="884">
        <f t="shared" ref="AY151" si="206">AY45+AY65+AY85+AY110+AY149</f>
        <v>5018880.6303897193</v>
      </c>
      <c r="AZ151" s="729"/>
      <c r="BA151" s="885">
        <f>SUM(E151:N151)</f>
        <v>856232.3759284392</v>
      </c>
      <c r="BB151" s="886">
        <f>SUM(O151:Y151)</f>
        <v>2067859.2309213681</v>
      </c>
      <c r="BC151" s="611">
        <f>SUM(Z151:AJ151)</f>
        <v>1026762.4817859121</v>
      </c>
      <c r="BD151" s="611">
        <f>SUM(AK151:AQ151)</f>
        <v>728026.54175399942</v>
      </c>
      <c r="BE151" s="879">
        <f t="shared" ref="BE151" si="207">BE45+BE65+BE85+BE110+BE149</f>
        <v>340000.72000000003</v>
      </c>
      <c r="BF151" s="618">
        <f>SUM(BA151:BE151)</f>
        <v>5018881.3503897181</v>
      </c>
    </row>
    <row r="152" spans="1:58" x14ac:dyDescent="0.25">
      <c r="A152" s="17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c r="AB152" s="175"/>
      <c r="AC152" s="175"/>
      <c r="AD152" s="175"/>
      <c r="AE152" s="175"/>
      <c r="AF152" s="175"/>
      <c r="AG152" s="175"/>
      <c r="AH152" s="175"/>
      <c r="AI152" s="175"/>
      <c r="AJ152" s="175"/>
      <c r="AK152" s="175"/>
      <c r="AL152" s="175"/>
      <c r="AM152" s="175"/>
      <c r="AN152" s="175"/>
      <c r="AO152" s="175"/>
      <c r="AP152" s="175"/>
      <c r="AQ152" s="175"/>
      <c r="AR152" s="175"/>
      <c r="AS152" s="175"/>
      <c r="AT152" s="175"/>
      <c r="AU152" s="175"/>
      <c r="AV152" s="175"/>
      <c r="AW152" s="175"/>
      <c r="AX152" s="175"/>
      <c r="AY152" s="175"/>
      <c r="AZ152" s="145"/>
      <c r="BA152" s="145"/>
      <c r="BB152" s="145"/>
    </row>
    <row r="153" spans="1:58" x14ac:dyDescent="0.25">
      <c r="A153" s="175"/>
      <c r="B153" s="175"/>
      <c r="C153" s="175"/>
      <c r="D153" s="154" t="s">
        <v>187</v>
      </c>
      <c r="E153" s="175"/>
      <c r="F153" s="175"/>
      <c r="G153" s="175"/>
      <c r="H153" s="175"/>
      <c r="I153" s="175"/>
      <c r="J153" s="175"/>
      <c r="K153" s="175"/>
      <c r="L153" s="175"/>
      <c r="M153" s="175"/>
      <c r="N153" s="175"/>
      <c r="O153" s="175"/>
      <c r="P153" s="175"/>
      <c r="Q153" s="175"/>
      <c r="R153" s="175"/>
      <c r="S153" s="175"/>
      <c r="T153" s="175"/>
      <c r="U153" s="175"/>
      <c r="V153" s="175"/>
      <c r="W153" s="175"/>
      <c r="X153" s="175"/>
      <c r="Y153" s="633"/>
      <c r="Z153" s="175"/>
      <c r="AA153" s="175"/>
      <c r="AB153" s="175"/>
      <c r="AC153" s="175"/>
      <c r="AD153" s="175"/>
      <c r="AE153" s="175"/>
      <c r="AF153" s="175"/>
      <c r="AG153" s="175"/>
      <c r="AH153" s="175"/>
      <c r="AI153" s="175"/>
      <c r="AJ153" s="175"/>
      <c r="AK153" s="175"/>
      <c r="AL153" s="175"/>
      <c r="AM153" s="175"/>
      <c r="AN153" s="175"/>
      <c r="AO153" s="175"/>
      <c r="AP153" s="175"/>
      <c r="AQ153" s="175"/>
      <c r="AR153" s="175"/>
      <c r="AS153" s="175"/>
      <c r="AT153" s="175"/>
      <c r="AU153" s="175"/>
      <c r="AV153" s="175"/>
      <c r="AW153" s="175"/>
      <c r="AX153" s="175"/>
      <c r="AY153" s="175"/>
      <c r="AZ153" s="145"/>
      <c r="BA153" s="145"/>
      <c r="BB153" s="145"/>
    </row>
    <row r="154" spans="1:58" x14ac:dyDescent="0.25">
      <c r="A154" s="175"/>
      <c r="B154" s="175"/>
      <c r="C154" s="175"/>
      <c r="D154" s="175" t="s">
        <v>188</v>
      </c>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c r="AD154" s="175"/>
      <c r="AE154" s="175"/>
      <c r="AF154" s="175"/>
      <c r="AG154" s="175"/>
      <c r="AH154" s="175"/>
      <c r="AI154" s="175"/>
      <c r="AJ154" s="175"/>
      <c r="AK154" s="175"/>
      <c r="AL154" s="175"/>
      <c r="AM154" s="175"/>
      <c r="AN154" s="175"/>
      <c r="AO154" s="175"/>
      <c r="AP154" s="175"/>
      <c r="AQ154" s="175"/>
      <c r="AR154" s="175"/>
      <c r="AS154" s="175"/>
      <c r="AT154" s="175"/>
      <c r="AU154" s="175"/>
      <c r="AV154" s="175"/>
      <c r="AW154" s="175"/>
      <c r="AX154" s="175"/>
      <c r="AY154" s="175"/>
      <c r="AZ154" s="145"/>
      <c r="BA154" s="145"/>
      <c r="BB154" s="145"/>
    </row>
    <row r="155" spans="1:58" x14ac:dyDescent="0.25">
      <c r="A155" s="175"/>
      <c r="B155" s="175"/>
      <c r="C155" s="175"/>
      <c r="D155" s="175" t="s">
        <v>189</v>
      </c>
      <c r="E155" s="145" t="s">
        <v>190</v>
      </c>
      <c r="F155" s="145"/>
      <c r="G155" s="145"/>
      <c r="H155" s="145"/>
      <c r="I155" s="175"/>
      <c r="J155" s="175"/>
      <c r="K155" s="175"/>
      <c r="L155" s="175"/>
      <c r="M155" s="175"/>
      <c r="N155" s="175"/>
      <c r="O155" s="175"/>
      <c r="P155" s="175"/>
      <c r="Q155" s="175"/>
      <c r="R155" s="175"/>
      <c r="S155" s="175"/>
      <c r="T155" s="175"/>
      <c r="U155" s="175"/>
      <c r="V155" s="175"/>
      <c r="W155" s="175"/>
      <c r="X155" s="175"/>
      <c r="Y155" s="175"/>
      <c r="Z155" s="175"/>
      <c r="AA155" s="175"/>
      <c r="AB155" s="175"/>
      <c r="AC155" s="175"/>
      <c r="AD155" s="175"/>
      <c r="AE155" s="175"/>
      <c r="AF155" s="175"/>
      <c r="AG155" s="175"/>
      <c r="AH155" s="175"/>
      <c r="AI155" s="175"/>
      <c r="AJ155" s="175"/>
      <c r="AK155" s="175"/>
      <c r="AL155" s="175"/>
      <c r="AM155" s="175"/>
      <c r="AN155" s="175"/>
      <c r="AO155" s="175"/>
      <c r="AP155" s="175"/>
      <c r="AQ155" s="175"/>
      <c r="AR155" s="175"/>
      <c r="AS155" s="175"/>
      <c r="AT155" s="175"/>
      <c r="AU155" s="175"/>
      <c r="AV155" s="175"/>
      <c r="AW155" s="175"/>
      <c r="AX155" s="175"/>
      <c r="AY155" s="175"/>
      <c r="AZ155" s="145"/>
      <c r="BA155" s="145"/>
      <c r="BB155" s="145"/>
    </row>
    <row r="156" spans="1:58" x14ac:dyDescent="0.25">
      <c r="A156" s="175"/>
      <c r="B156" s="175"/>
      <c r="C156" s="175"/>
      <c r="D156" s="145" t="s">
        <v>191</v>
      </c>
      <c r="E156" s="145" t="s">
        <v>248</v>
      </c>
      <c r="F156" s="145"/>
      <c r="G156" s="145"/>
      <c r="H156" s="145"/>
      <c r="I156" s="175"/>
      <c r="J156" s="175"/>
      <c r="K156" s="175"/>
      <c r="L156" s="175"/>
      <c r="M156" s="175"/>
      <c r="N156" s="175"/>
      <c r="O156" s="175"/>
      <c r="P156" s="175"/>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633"/>
      <c r="AS156" s="633"/>
      <c r="AT156" s="175"/>
      <c r="AU156" s="175"/>
      <c r="AV156" s="175"/>
      <c r="AW156" s="175"/>
      <c r="AX156" s="175"/>
      <c r="AY156" s="175"/>
      <c r="AZ156" s="145"/>
      <c r="BA156" s="145"/>
      <c r="BB156" s="145"/>
    </row>
    <row r="157" spans="1:58" x14ac:dyDescent="0.25">
      <c r="A157" s="175"/>
      <c r="B157" s="175"/>
      <c r="C157" s="175"/>
      <c r="D157" s="145" t="s">
        <v>194</v>
      </c>
      <c r="E157" s="145" t="s">
        <v>195</v>
      </c>
      <c r="F157" s="145"/>
      <c r="G157" s="145"/>
      <c r="H157" s="145"/>
      <c r="I157" s="175"/>
      <c r="J157" s="175"/>
      <c r="K157" s="175"/>
      <c r="L157" s="175"/>
      <c r="M157" s="175"/>
      <c r="N157" s="175"/>
      <c r="O157" s="175"/>
      <c r="P157" s="175"/>
      <c r="Q157" s="175"/>
      <c r="R157" s="175"/>
      <c r="S157" s="175"/>
      <c r="T157" s="175"/>
      <c r="U157" s="175"/>
      <c r="V157" s="175"/>
      <c r="W157" s="175"/>
      <c r="X157" s="175"/>
      <c r="Y157" s="175"/>
      <c r="Z157" s="175"/>
      <c r="AA157" s="175"/>
      <c r="AB157" s="175"/>
      <c r="AC157" s="175"/>
      <c r="AD157" s="175"/>
      <c r="AE157" s="175"/>
      <c r="AF157" s="175"/>
      <c r="AG157" s="175"/>
      <c r="AH157" s="175"/>
      <c r="AI157" s="175"/>
      <c r="AJ157" s="175"/>
      <c r="AK157" s="175"/>
      <c r="AL157" s="175"/>
      <c r="AM157" s="175"/>
      <c r="AN157" s="175"/>
      <c r="AO157" s="175"/>
      <c r="AP157" s="175"/>
      <c r="AQ157" s="175"/>
      <c r="AR157" s="175"/>
      <c r="AS157" s="175"/>
      <c r="AT157" s="175"/>
      <c r="AU157" s="175"/>
      <c r="AV157" s="175"/>
      <c r="AW157" s="175"/>
      <c r="AX157" s="175"/>
      <c r="AY157" s="175"/>
      <c r="AZ157" s="145"/>
      <c r="BA157" s="145"/>
      <c r="BB157" s="145"/>
    </row>
    <row r="158" spans="1:58" x14ac:dyDescent="0.25">
      <c r="A158" s="175"/>
      <c r="B158" s="175"/>
      <c r="C158" s="175"/>
      <c r="D158" s="145" t="s">
        <v>193</v>
      </c>
      <c r="E158" s="175" t="s">
        <v>196</v>
      </c>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45"/>
      <c r="BA158" s="145"/>
      <c r="BB158" s="145"/>
    </row>
    <row r="159" spans="1:58" x14ac:dyDescent="0.25">
      <c r="A159" s="175"/>
      <c r="B159" s="175"/>
      <c r="C159" s="175"/>
      <c r="D159" s="145" t="s">
        <v>201</v>
      </c>
      <c r="E159" s="145" t="s">
        <v>211</v>
      </c>
      <c r="F159" s="145"/>
      <c r="G159" s="145"/>
      <c r="H159" s="145"/>
      <c r="I159" s="175"/>
      <c r="J159" s="175"/>
      <c r="K159" s="175"/>
      <c r="L159" s="175"/>
      <c r="M159" s="175"/>
      <c r="N159" s="175"/>
      <c r="O159" s="175"/>
      <c r="P159" s="175"/>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5"/>
      <c r="AZ159" s="145"/>
      <c r="BA159" s="145"/>
      <c r="BB159" s="145"/>
    </row>
    <row r="160" spans="1:58" x14ac:dyDescent="0.25">
      <c r="A160" s="17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c r="AB160" s="175"/>
      <c r="AC160" s="175"/>
      <c r="AD160" s="175"/>
      <c r="AE160" s="175"/>
      <c r="AF160" s="175"/>
      <c r="AG160" s="175"/>
      <c r="AH160" s="175"/>
      <c r="AI160" s="175"/>
      <c r="AJ160" s="175"/>
      <c r="AK160" s="175"/>
      <c r="AL160" s="175"/>
      <c r="AM160" s="175"/>
      <c r="AN160" s="175"/>
      <c r="AO160" s="175"/>
      <c r="AP160" s="175"/>
      <c r="AQ160" s="175"/>
      <c r="AR160" s="175"/>
      <c r="AS160" s="175"/>
      <c r="AT160" s="175"/>
      <c r="AU160" s="175"/>
      <c r="AV160" s="175"/>
      <c r="AW160" s="175"/>
      <c r="AX160" s="175"/>
      <c r="AY160" s="175"/>
      <c r="AZ160" s="145"/>
      <c r="BA160" s="145"/>
      <c r="BB160" s="145"/>
    </row>
    <row r="161" spans="1:54" x14ac:dyDescent="0.25">
      <c r="A161" s="17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c r="AB161" s="175"/>
      <c r="AC161" s="175"/>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5"/>
      <c r="AY161" s="175"/>
      <c r="AZ161" s="145"/>
      <c r="BA161" s="145"/>
      <c r="BB161" s="145"/>
    </row>
    <row r="162" spans="1:54" x14ac:dyDescent="0.25">
      <c r="A162" s="17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c r="AB162" s="175"/>
      <c r="AC162" s="175"/>
      <c r="AD162" s="175"/>
      <c r="AE162" s="175"/>
      <c r="AF162" s="175"/>
      <c r="AG162" s="175"/>
      <c r="AH162" s="175"/>
      <c r="AI162" s="175"/>
      <c r="AJ162" s="175"/>
      <c r="AK162" s="175"/>
      <c r="AL162" s="175"/>
      <c r="AM162" s="175"/>
      <c r="AN162" s="175"/>
      <c r="AO162" s="175"/>
      <c r="AP162" s="175"/>
      <c r="AQ162" s="175"/>
      <c r="AR162" s="175"/>
      <c r="AS162" s="175"/>
      <c r="AT162" s="175"/>
      <c r="AU162" s="175"/>
      <c r="AV162" s="175"/>
      <c r="AW162" s="175"/>
      <c r="AX162" s="175"/>
      <c r="AY162" s="175"/>
      <c r="AZ162" s="145"/>
      <c r="BA162" s="145"/>
      <c r="BB162" s="145"/>
    </row>
    <row r="163" spans="1:54" x14ac:dyDescent="0.25">
      <c r="A163" s="17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c r="AB163" s="175"/>
      <c r="AC163" s="175"/>
      <c r="AD163" s="175"/>
      <c r="AE163" s="175"/>
      <c r="AF163" s="175"/>
      <c r="AG163" s="175"/>
      <c r="AH163" s="175"/>
      <c r="AI163" s="175"/>
      <c r="AJ163" s="175"/>
      <c r="AK163" s="175"/>
      <c r="AL163" s="175"/>
      <c r="AM163" s="175"/>
      <c r="AN163" s="175"/>
      <c r="AO163" s="175"/>
      <c r="AP163" s="175"/>
      <c r="AQ163" s="175"/>
      <c r="AR163" s="175"/>
      <c r="AS163" s="175"/>
      <c r="AT163" s="175"/>
      <c r="AU163" s="175"/>
      <c r="AV163" s="175"/>
      <c r="AW163" s="175"/>
      <c r="AX163" s="175"/>
      <c r="AY163" s="175"/>
      <c r="AZ163" s="145"/>
      <c r="BA163" s="145"/>
      <c r="BB163" s="145"/>
    </row>
    <row r="164" spans="1:54" x14ac:dyDescent="0.25">
      <c r="A164" s="17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c r="AB164" s="175"/>
      <c r="AC164" s="175"/>
      <c r="AD164" s="175"/>
      <c r="AE164" s="175"/>
      <c r="AF164" s="175"/>
      <c r="AG164" s="175"/>
      <c r="AH164" s="175"/>
      <c r="AI164" s="175"/>
      <c r="AJ164" s="175"/>
      <c r="AK164" s="175"/>
      <c r="AL164" s="175"/>
      <c r="AM164" s="175"/>
      <c r="AN164" s="175"/>
      <c r="AO164" s="175"/>
      <c r="AP164" s="633"/>
      <c r="AQ164" s="175"/>
      <c r="AR164" s="175"/>
      <c r="AS164" s="175"/>
      <c r="AT164" s="175"/>
      <c r="AU164" s="175"/>
      <c r="AV164" s="175"/>
      <c r="AW164" s="175"/>
      <c r="AX164" s="175"/>
      <c r="AY164" s="175"/>
      <c r="AZ164" s="145"/>
      <c r="BA164" s="145"/>
      <c r="BB164" s="145"/>
    </row>
    <row r="165" spans="1:54" x14ac:dyDescent="0.25">
      <c r="A165" s="17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5"/>
      <c r="AG165" s="175"/>
      <c r="AH165" s="175"/>
      <c r="AI165" s="175"/>
      <c r="AJ165" s="175"/>
      <c r="AK165" s="175"/>
      <c r="AL165" s="175"/>
      <c r="AM165" s="175"/>
      <c r="AN165" s="175"/>
      <c r="AO165" s="175"/>
      <c r="AP165" s="175"/>
      <c r="AQ165" s="175"/>
      <c r="AR165" s="175"/>
      <c r="AS165" s="175"/>
      <c r="AT165" s="175"/>
      <c r="AU165" s="175"/>
      <c r="AV165" s="175"/>
      <c r="AW165" s="175"/>
      <c r="AX165" s="175"/>
      <c r="AY165" s="175"/>
      <c r="AZ165" s="145"/>
      <c r="BA165" s="145"/>
      <c r="BB165" s="145"/>
    </row>
    <row r="166" spans="1:54" x14ac:dyDescent="0.25">
      <c r="A166" s="17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c r="AB166" s="175"/>
      <c r="AC166" s="175"/>
      <c r="AD166" s="175"/>
      <c r="AE166" s="175"/>
      <c r="AF166" s="175"/>
      <c r="AG166" s="175"/>
      <c r="AH166" s="175"/>
      <c r="AI166" s="175"/>
      <c r="AJ166" s="175"/>
      <c r="AK166" s="175"/>
      <c r="AL166" s="175"/>
      <c r="AM166" s="175"/>
      <c r="AN166" s="175"/>
      <c r="AO166" s="175"/>
      <c r="AP166" s="175"/>
      <c r="AQ166" s="175"/>
      <c r="AR166" s="175"/>
      <c r="AS166" s="175"/>
      <c r="AT166" s="175"/>
      <c r="AU166" s="175"/>
      <c r="AV166" s="175"/>
      <c r="AW166" s="175"/>
      <c r="AX166" s="175"/>
      <c r="AY166" s="175"/>
      <c r="AZ166" s="145"/>
      <c r="BA166" s="145"/>
      <c r="BB166" s="145"/>
    </row>
    <row r="167" spans="1:54" x14ac:dyDescent="0.25">
      <c r="A167" s="17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c r="AD167" s="175"/>
      <c r="AE167" s="175"/>
      <c r="AF167" s="175"/>
      <c r="AG167" s="175"/>
      <c r="AH167" s="175"/>
      <c r="AI167" s="175"/>
      <c r="AJ167" s="175"/>
      <c r="AK167" s="175"/>
      <c r="AL167" s="175"/>
      <c r="AM167" s="175"/>
      <c r="AN167" s="175"/>
      <c r="AO167" s="175"/>
      <c r="AP167" s="175"/>
      <c r="AQ167" s="175"/>
      <c r="AR167" s="175"/>
      <c r="AS167" s="175"/>
      <c r="AT167" s="175"/>
      <c r="AU167" s="175"/>
      <c r="AV167" s="175"/>
      <c r="AW167" s="175"/>
      <c r="AX167" s="175"/>
      <c r="AY167" s="175"/>
      <c r="AZ167" s="145"/>
      <c r="BA167" s="145"/>
      <c r="BB167" s="145"/>
    </row>
    <row r="168" spans="1:54" x14ac:dyDescent="0.25">
      <c r="A168" s="17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c r="AD168" s="175"/>
      <c r="AE168" s="175"/>
      <c r="AF168" s="175"/>
      <c r="AG168" s="175"/>
      <c r="AH168" s="175"/>
      <c r="AI168" s="175"/>
      <c r="AJ168" s="175"/>
      <c r="AK168" s="175"/>
      <c r="AL168" s="175"/>
      <c r="AM168" s="175"/>
      <c r="AN168" s="175"/>
      <c r="AO168" s="175"/>
      <c r="AP168" s="175"/>
      <c r="AQ168" s="175"/>
      <c r="AR168" s="175"/>
      <c r="AS168" s="175"/>
      <c r="AT168" s="175"/>
      <c r="AU168" s="175"/>
      <c r="AV168" s="175"/>
      <c r="AW168" s="175"/>
      <c r="AX168" s="175"/>
      <c r="AY168" s="175"/>
      <c r="AZ168" s="145"/>
      <c r="BA168" s="145"/>
      <c r="BB168" s="145"/>
    </row>
    <row r="169" spans="1:54" x14ac:dyDescent="0.25">
      <c r="A169" s="17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75"/>
      <c r="AP169" s="175"/>
      <c r="AQ169" s="175"/>
      <c r="AR169" s="175"/>
      <c r="AS169" s="175"/>
      <c r="AT169" s="175"/>
      <c r="AU169" s="175"/>
      <c r="AV169" s="175"/>
      <c r="AW169" s="175"/>
      <c r="AX169" s="175"/>
      <c r="AY169" s="175"/>
      <c r="AZ169" s="145"/>
      <c r="BA169" s="145"/>
      <c r="BB169" s="145"/>
    </row>
    <row r="170" spans="1:54" x14ac:dyDescent="0.25">
      <c r="A170" s="17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c r="AB170" s="175"/>
      <c r="AC170" s="175"/>
      <c r="AD170" s="175"/>
      <c r="AE170" s="175"/>
      <c r="AF170" s="175"/>
      <c r="AG170" s="175"/>
      <c r="AH170" s="175"/>
      <c r="AI170" s="175"/>
      <c r="AJ170" s="175"/>
      <c r="AK170" s="175"/>
      <c r="AL170" s="175"/>
      <c r="AM170" s="175"/>
      <c r="AN170" s="175"/>
      <c r="AO170" s="175"/>
      <c r="AP170" s="175"/>
      <c r="AQ170" s="175"/>
      <c r="AR170" s="175"/>
      <c r="AS170" s="175"/>
      <c r="AT170" s="175"/>
      <c r="AU170" s="175"/>
      <c r="AV170" s="175"/>
      <c r="AW170" s="175"/>
      <c r="AX170" s="175"/>
      <c r="AY170" s="175"/>
      <c r="AZ170" s="145"/>
      <c r="BA170" s="145"/>
      <c r="BB170" s="145"/>
    </row>
    <row r="171" spans="1:54" x14ac:dyDescent="0.25">
      <c r="A171" s="17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c r="AD171" s="175"/>
      <c r="AE171" s="175"/>
      <c r="AF171" s="175"/>
      <c r="AG171" s="175"/>
      <c r="AH171" s="175"/>
      <c r="AI171" s="175"/>
      <c r="AJ171" s="175"/>
      <c r="AK171" s="175"/>
      <c r="AL171" s="175"/>
      <c r="AM171" s="175"/>
      <c r="AN171" s="175"/>
      <c r="AO171" s="175"/>
      <c r="AP171" s="175"/>
      <c r="AQ171" s="175"/>
      <c r="AR171" s="175"/>
      <c r="AS171" s="175"/>
      <c r="AT171" s="175"/>
      <c r="AU171" s="175"/>
      <c r="AV171" s="175"/>
      <c r="AW171" s="175"/>
      <c r="AX171" s="175"/>
      <c r="AY171" s="175"/>
      <c r="AZ171" s="145"/>
      <c r="BA171" s="145"/>
      <c r="BB171" s="145"/>
    </row>
    <row r="172" spans="1:54" x14ac:dyDescent="0.25">
      <c r="A172" s="17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c r="AB172" s="175"/>
      <c r="AC172" s="175"/>
      <c r="AD172" s="175"/>
      <c r="AE172" s="175"/>
      <c r="AF172" s="175"/>
      <c r="AG172" s="175"/>
      <c r="AH172" s="175"/>
      <c r="AI172" s="175"/>
      <c r="AJ172" s="175"/>
      <c r="AK172" s="175"/>
      <c r="AL172" s="175"/>
      <c r="AM172" s="175"/>
      <c r="AN172" s="175"/>
      <c r="AO172" s="175"/>
      <c r="AP172" s="175"/>
      <c r="AQ172" s="175"/>
      <c r="AR172" s="175"/>
      <c r="AS172" s="175"/>
      <c r="AT172" s="175"/>
      <c r="AU172" s="175"/>
      <c r="AV172" s="175"/>
      <c r="AW172" s="175"/>
      <c r="AX172" s="175"/>
      <c r="AY172" s="175"/>
      <c r="AZ172" s="145"/>
      <c r="BA172" s="145"/>
      <c r="BB172" s="145"/>
    </row>
    <row r="173" spans="1:54" x14ac:dyDescent="0.25">
      <c r="A173" s="17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c r="AD173" s="175"/>
      <c r="AE173" s="175"/>
      <c r="AF173" s="175"/>
      <c r="AG173" s="175"/>
      <c r="AH173" s="175"/>
      <c r="AI173" s="175"/>
      <c r="AJ173" s="175"/>
      <c r="AK173" s="175"/>
      <c r="AL173" s="175"/>
      <c r="AM173" s="175"/>
      <c r="AN173" s="175"/>
      <c r="AO173" s="175"/>
      <c r="AP173" s="175"/>
      <c r="AQ173" s="175"/>
      <c r="AR173" s="175"/>
      <c r="AS173" s="175"/>
      <c r="AT173" s="175"/>
      <c r="AU173" s="175"/>
      <c r="AV173" s="175"/>
      <c r="AW173" s="175"/>
      <c r="AX173" s="175"/>
      <c r="AY173" s="175"/>
      <c r="AZ173" s="145"/>
      <c r="BA173" s="145"/>
      <c r="BB173" s="145"/>
    </row>
    <row r="174" spans="1:54"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row>
    <row r="175" spans="1:54"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row>
    <row r="176" spans="1:54"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row>
    <row r="177" spans="1:5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row>
    <row r="178" spans="1:5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row>
    <row r="179" spans="1:5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row>
    <row r="180" spans="1:5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row>
    <row r="181" spans="1:5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row>
    <row r="182" spans="1:5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row>
    <row r="183" spans="1:5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row>
    <row r="184" spans="1:5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row>
    <row r="185" spans="1:5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row>
    <row r="186" spans="1:5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row>
    <row r="187" spans="1:5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row>
    <row r="188" spans="1:5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row>
    <row r="189" spans="1:5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row>
    <row r="190" spans="1:5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row>
    <row r="191" spans="1:5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row>
    <row r="192" spans="1:5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row>
    <row r="193" spans="1:5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row>
    <row r="194" spans="1:5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row>
    <row r="195" spans="1:5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row>
    <row r="196" spans="1:5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row>
    <row r="197" spans="1:5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row>
    <row r="198" spans="1:5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row>
    <row r="199" spans="1:5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row>
    <row r="200" spans="1:5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row>
    <row r="201" spans="1:5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row>
    <row r="202" spans="1:5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row>
    <row r="203" spans="1:5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row>
    <row r="204" spans="1:5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row>
    <row r="205" spans="1:5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row>
    <row r="206" spans="1:5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row>
    <row r="207" spans="1:5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row>
    <row r="208" spans="1:5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row>
    <row r="209" spans="1:5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row>
    <row r="210" spans="1:5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row>
    <row r="211" spans="1:5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row>
    <row r="212" spans="1:5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row>
  </sheetData>
  <mergeCells count="4">
    <mergeCell ref="C143:D143"/>
    <mergeCell ref="O6:Y6"/>
    <mergeCell ref="Z6:AJ6"/>
    <mergeCell ref="E6:N6"/>
  </mergeCells>
  <pageMargins left="0.7" right="0.7" top="0.75" bottom="0.75" header="0.3" footer="0.3"/>
  <pageSetup paperSize="17" scale="5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211"/>
  <sheetViews>
    <sheetView workbookViewId="0">
      <pane xSplit="4" ySplit="7" topLeftCell="E8" activePane="bottomRight" state="frozen"/>
      <selection pane="topRight" activeCell="E1" sqref="E1"/>
      <selection pane="bottomLeft" activeCell="A7" sqref="A7"/>
      <selection pane="bottomRight" activeCell="AU151" sqref="AU151:AV151"/>
    </sheetView>
  </sheetViews>
  <sheetFormatPr defaultRowHeight="15" x14ac:dyDescent="0.25"/>
  <cols>
    <col min="1" max="1" width="4.28515625" customWidth="1"/>
    <col min="2" max="2" width="8" customWidth="1"/>
    <col min="3" max="3" width="8.28515625" customWidth="1"/>
    <col min="4" max="4" width="37.28515625" customWidth="1"/>
    <col min="5" max="44" width="12.7109375" customWidth="1"/>
    <col min="45" max="45" width="3.5703125" customWidth="1"/>
    <col min="46" max="50" width="12.7109375" customWidth="1"/>
    <col min="51" max="51" width="3.28515625" customWidth="1"/>
    <col min="52" max="56" width="12.7109375" customWidth="1"/>
    <col min="57" max="57" width="3.7109375" customWidth="1"/>
    <col min="58" max="63" width="12.7109375" customWidth="1"/>
  </cols>
  <sheetData>
    <row r="1" spans="1:63" ht="14.45" x14ac:dyDescent="0.3">
      <c r="A1" s="145"/>
      <c r="B1" s="331" t="s">
        <v>90</v>
      </c>
      <c r="C1" s="332"/>
      <c r="D1" s="332"/>
      <c r="E1" s="175"/>
      <c r="F1" s="175"/>
      <c r="G1" s="175"/>
      <c r="H1" s="175"/>
      <c r="I1" s="145"/>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5"/>
      <c r="AS1" s="145"/>
      <c r="AT1" s="145"/>
      <c r="AU1" s="145"/>
      <c r="AV1" s="145"/>
      <c r="AW1" s="145"/>
      <c r="AX1" s="145"/>
    </row>
    <row r="2" spans="1:63" ht="15.6" x14ac:dyDescent="0.3">
      <c r="A2" s="145"/>
      <c r="B2" s="335" t="s">
        <v>179</v>
      </c>
      <c r="C2" s="336"/>
      <c r="D2" s="336"/>
      <c r="E2" s="175"/>
      <c r="F2" s="175"/>
      <c r="G2" s="175"/>
      <c r="H2" s="17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row>
    <row r="3" spans="1:63" ht="15.6" x14ac:dyDescent="0.3">
      <c r="A3" s="145"/>
      <c r="B3" s="705"/>
      <c r="C3" s="337"/>
      <c r="D3" s="337"/>
      <c r="E3" s="175"/>
      <c r="F3" s="175"/>
      <c r="G3" s="175"/>
      <c r="H3" s="17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row>
    <row r="4" spans="1:63" thickBot="1" x14ac:dyDescent="0.35">
      <c r="A4" s="145"/>
      <c r="B4" s="175"/>
      <c r="C4" s="175"/>
      <c r="D4" s="175"/>
      <c r="E4" s="175"/>
      <c r="F4" s="175"/>
      <c r="G4" s="175"/>
      <c r="H4" s="17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row>
    <row r="5" spans="1:63" thickBot="1" x14ac:dyDescent="0.35">
      <c r="A5" s="145"/>
      <c r="B5" s="175"/>
      <c r="C5" s="175"/>
      <c r="D5" s="381" t="s">
        <v>215</v>
      </c>
      <c r="E5" s="400" t="s">
        <v>94</v>
      </c>
      <c r="F5" s="696"/>
      <c r="G5" s="696"/>
      <c r="H5" s="696"/>
      <c r="I5" s="401"/>
      <c r="J5" s="402"/>
      <c r="K5" s="402"/>
      <c r="L5" s="402"/>
      <c r="M5" s="402"/>
      <c r="N5" s="402"/>
      <c r="O5" s="402"/>
      <c r="P5" s="402"/>
      <c r="Q5" s="402"/>
      <c r="R5" s="402"/>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3"/>
      <c r="AS5" s="145"/>
      <c r="AT5" s="385" t="s">
        <v>216</v>
      </c>
      <c r="AU5" s="386"/>
      <c r="AV5" s="386"/>
      <c r="AW5" s="386"/>
      <c r="AX5" s="387"/>
      <c r="AY5" s="145"/>
      <c r="AZ5" s="606" t="s">
        <v>93</v>
      </c>
      <c r="BA5" s="612"/>
      <c r="BB5" s="612"/>
      <c r="BC5" s="612"/>
      <c r="BD5" s="613"/>
      <c r="BF5" s="587" t="s">
        <v>67</v>
      </c>
      <c r="BG5" s="588"/>
      <c r="BH5" s="588"/>
      <c r="BI5" s="588"/>
      <c r="BJ5" s="588"/>
      <c r="BK5" s="589"/>
    </row>
    <row r="6" spans="1:63" ht="14.45" x14ac:dyDescent="0.3">
      <c r="A6" s="146"/>
      <c r="B6" s="189"/>
      <c r="C6" s="189"/>
      <c r="D6" s="622" t="s">
        <v>93</v>
      </c>
      <c r="E6" s="623"/>
      <c r="F6" s="697"/>
      <c r="G6" s="697"/>
      <c r="H6" s="697"/>
      <c r="I6" s="624"/>
      <c r="J6" s="624"/>
      <c r="K6" s="624"/>
      <c r="L6" s="698"/>
      <c r="M6" s="698"/>
      <c r="N6" s="625"/>
      <c r="O6" s="942">
        <v>2</v>
      </c>
      <c r="P6" s="943"/>
      <c r="Q6" s="943"/>
      <c r="R6" s="943"/>
      <c r="S6" s="943"/>
      <c r="T6" s="943"/>
      <c r="U6" s="943"/>
      <c r="V6" s="943"/>
      <c r="W6" s="943"/>
      <c r="X6" s="943"/>
      <c r="Y6" s="944"/>
      <c r="Z6" s="626"/>
      <c r="AA6" s="627"/>
      <c r="AB6" s="627"/>
      <c r="AC6" s="627"/>
      <c r="AD6" s="627"/>
      <c r="AE6" s="627"/>
      <c r="AF6" s="627"/>
      <c r="AG6" s="627"/>
      <c r="AH6" s="627"/>
      <c r="AI6" s="627"/>
      <c r="AJ6" s="627"/>
      <c r="AK6" s="627"/>
      <c r="AL6" s="627"/>
      <c r="AM6" s="627"/>
      <c r="AN6" s="627"/>
      <c r="AO6" s="627"/>
      <c r="AP6" s="627"/>
      <c r="AQ6" s="627"/>
      <c r="AR6" s="628" t="s">
        <v>68</v>
      </c>
      <c r="AS6" s="348"/>
      <c r="AT6" s="629" t="s">
        <v>8</v>
      </c>
      <c r="AU6" s="631" t="s">
        <v>9</v>
      </c>
      <c r="AV6" s="630" t="s">
        <v>10</v>
      </c>
      <c r="AW6" s="706" t="s">
        <v>381</v>
      </c>
      <c r="AX6" s="708" t="s">
        <v>68</v>
      </c>
      <c r="AY6" s="17"/>
      <c r="AZ6" s="614">
        <v>1</v>
      </c>
      <c r="BA6" s="411">
        <v>2</v>
      </c>
      <c r="BB6" s="411">
        <v>3</v>
      </c>
      <c r="BC6" s="411">
        <v>4</v>
      </c>
      <c r="BD6" s="413" t="s">
        <v>68</v>
      </c>
      <c r="BF6" s="590" t="s">
        <v>220</v>
      </c>
      <c r="BG6" s="585" t="s">
        <v>221</v>
      </c>
      <c r="BH6" s="585" t="s">
        <v>222</v>
      </c>
      <c r="BI6" s="585" t="s">
        <v>223</v>
      </c>
      <c r="BJ6" s="585" t="s">
        <v>224</v>
      </c>
      <c r="BK6" s="591" t="s">
        <v>68</v>
      </c>
    </row>
    <row r="7" spans="1:63" ht="14.45" x14ac:dyDescent="0.3">
      <c r="A7" s="146"/>
      <c r="B7" s="189"/>
      <c r="C7" s="189"/>
      <c r="D7" s="619" t="s">
        <v>94</v>
      </c>
      <c r="E7" s="620" t="str">
        <f>'GEF funding'!E7</f>
        <v>1.1.1.1</v>
      </c>
      <c r="F7" s="620" t="str">
        <f>'GEF funding'!F7</f>
        <v>1.1.1.2</v>
      </c>
      <c r="G7" s="620" t="str">
        <f>'GEF funding'!G7</f>
        <v>1.1.1.3</v>
      </c>
      <c r="H7" s="620" t="str">
        <f>'GEF funding'!H7</f>
        <v>1.1.2.1</v>
      </c>
      <c r="I7" s="620" t="str">
        <f>'GEF funding'!I7</f>
        <v>1.1.2.2</v>
      </c>
      <c r="J7" s="620" t="str">
        <f>'GEF funding'!J7</f>
        <v>1.1.2.3</v>
      </c>
      <c r="K7" s="620" t="str">
        <f>'GEF funding'!K7</f>
        <v>1.1.3.1</v>
      </c>
      <c r="L7" s="620" t="str">
        <f>'GEF funding'!L7</f>
        <v>1.1.3.2</v>
      </c>
      <c r="M7" s="620" t="str">
        <f>'GEF funding'!M7</f>
        <v>1.1.3.3</v>
      </c>
      <c r="N7" s="620" t="str">
        <f>'GEF funding'!N7</f>
        <v>1.1.3.4</v>
      </c>
      <c r="O7" s="620" t="str">
        <f>'GEF funding'!O7</f>
        <v>2.1.1.1</v>
      </c>
      <c r="P7" s="620" t="str">
        <f>'GEF funding'!P7</f>
        <v>2.1.1.2</v>
      </c>
      <c r="Q7" s="620" t="str">
        <f>'GEF funding'!Q7</f>
        <v>2.2.1.1</v>
      </c>
      <c r="R7" s="620" t="str">
        <f>'GEF funding'!R7</f>
        <v>2.2.1.2</v>
      </c>
      <c r="S7" s="620" t="str">
        <f>'GEF funding'!S7</f>
        <v>2.2.1.3</v>
      </c>
      <c r="T7" s="620" t="str">
        <f>'GEF funding'!T7</f>
        <v>2.3.1.1</v>
      </c>
      <c r="U7" s="620" t="str">
        <f>'GEF funding'!U7</f>
        <v>2.3.2.1</v>
      </c>
      <c r="V7" s="620" t="str">
        <f>'GEF funding'!V7</f>
        <v>2.3.2.2</v>
      </c>
      <c r="W7" s="620" t="str">
        <f>'GEF funding'!W7</f>
        <v>2.3.3.1</v>
      </c>
      <c r="X7" s="620" t="str">
        <f>'GEF funding'!X7</f>
        <v>2.3.3.2</v>
      </c>
      <c r="Y7" s="620" t="str">
        <f>'GEF funding'!Y7</f>
        <v>2.3.4.1</v>
      </c>
      <c r="Z7" s="620" t="str">
        <f>'GEF funding'!Z7</f>
        <v>3.1.1.1</v>
      </c>
      <c r="AA7" s="620" t="str">
        <f>'GEF funding'!AA7</f>
        <v>3.1.1.2</v>
      </c>
      <c r="AB7" s="620" t="str">
        <f>'GEF funding'!AB7</f>
        <v>3.1.1.3</v>
      </c>
      <c r="AC7" s="620" t="str">
        <f>'GEF funding'!AC7</f>
        <v>3.1.2.1</v>
      </c>
      <c r="AD7" s="620" t="str">
        <f>'GEF funding'!AD7</f>
        <v>3.1.2.2</v>
      </c>
      <c r="AE7" s="620" t="str">
        <f>'GEF funding'!AE7</f>
        <v>3.1.2.3</v>
      </c>
      <c r="AF7" s="620" t="str">
        <f>'GEF funding'!AF7</f>
        <v>3.2.1.1</v>
      </c>
      <c r="AG7" s="620" t="str">
        <f>'GEF funding'!AG7</f>
        <v>3.2.2.1</v>
      </c>
      <c r="AH7" s="620" t="str">
        <f>'GEF funding'!AH7</f>
        <v>3.3.1.1.</v>
      </c>
      <c r="AI7" s="620" t="str">
        <f>'GEF funding'!AI7</f>
        <v>3.3.1.2</v>
      </c>
      <c r="AJ7" s="620" t="str">
        <f>'GEF funding'!AJ7</f>
        <v>3.3.1.3</v>
      </c>
      <c r="AK7" s="620" t="str">
        <f>'GEF funding'!AK7</f>
        <v>4..1.1.1</v>
      </c>
      <c r="AL7" s="620" t="str">
        <f>'GEF funding'!AL7</f>
        <v>4..1.1.2</v>
      </c>
      <c r="AM7" s="620" t="str">
        <f>'GEF funding'!AM7</f>
        <v>4..1.1.3</v>
      </c>
      <c r="AN7" s="620" t="str">
        <f>'GEF funding'!AN7</f>
        <v>4..1.1.4</v>
      </c>
      <c r="AO7" s="620" t="str">
        <f>'GEF funding'!AO7</f>
        <v>4.2.1.1</v>
      </c>
      <c r="AP7" s="620" t="str">
        <f>'GEF funding'!AP7</f>
        <v>4.2.2.1</v>
      </c>
      <c r="AQ7" s="620" t="str">
        <f>'GEF funding'!AQ7</f>
        <v>4.2.2.2</v>
      </c>
      <c r="AR7" s="621" t="s">
        <v>95</v>
      </c>
      <c r="AS7" s="348"/>
      <c r="AT7" s="629" t="s">
        <v>95</v>
      </c>
      <c r="AU7" s="632" t="s">
        <v>95</v>
      </c>
      <c r="AV7" s="629" t="s">
        <v>95</v>
      </c>
      <c r="AW7" s="707" t="s">
        <v>95</v>
      </c>
      <c r="AX7" s="708" t="s">
        <v>95</v>
      </c>
      <c r="AY7" s="17"/>
      <c r="AZ7" s="614" t="s">
        <v>95</v>
      </c>
      <c r="BA7" s="411" t="s">
        <v>95</v>
      </c>
      <c r="BB7" s="411" t="s">
        <v>95</v>
      </c>
      <c r="BC7" s="411" t="s">
        <v>95</v>
      </c>
      <c r="BD7" s="413" t="s">
        <v>95</v>
      </c>
      <c r="BF7" s="582" t="s">
        <v>95</v>
      </c>
      <c r="BG7" s="583" t="s">
        <v>95</v>
      </c>
      <c r="BH7" s="583" t="s">
        <v>95</v>
      </c>
      <c r="BI7" s="583" t="s">
        <v>95</v>
      </c>
      <c r="BJ7" s="583" t="s">
        <v>95</v>
      </c>
      <c r="BK7" s="592" t="s">
        <v>95</v>
      </c>
    </row>
    <row r="8" spans="1:63" ht="14.45" x14ac:dyDescent="0.3">
      <c r="A8" s="136">
        <v>10</v>
      </c>
      <c r="B8" s="258" t="s">
        <v>96</v>
      </c>
      <c r="C8" s="258"/>
      <c r="D8" s="269"/>
      <c r="E8" s="360"/>
      <c r="F8" s="362"/>
      <c r="G8" s="362"/>
      <c r="H8" s="362"/>
      <c r="I8" s="305"/>
      <c r="J8" s="305"/>
      <c r="K8" s="305"/>
      <c r="L8" s="259"/>
      <c r="M8" s="259"/>
      <c r="N8" s="361"/>
      <c r="O8" s="360"/>
      <c r="P8" s="362"/>
      <c r="Q8" s="362"/>
      <c r="R8" s="362"/>
      <c r="S8" s="362"/>
      <c r="T8" s="305"/>
      <c r="U8" s="305"/>
      <c r="V8" s="259"/>
      <c r="W8" s="259"/>
      <c r="X8" s="259"/>
      <c r="Y8" s="361"/>
      <c r="Z8" s="362"/>
      <c r="AA8" s="305"/>
      <c r="AB8" s="305"/>
      <c r="AC8" s="305"/>
      <c r="AD8" s="305"/>
      <c r="AE8" s="305"/>
      <c r="AF8" s="305"/>
      <c r="AG8" s="305"/>
      <c r="AH8" s="305"/>
      <c r="AI8" s="305"/>
      <c r="AJ8" s="305"/>
      <c r="AK8" s="305"/>
      <c r="AL8" s="305"/>
      <c r="AM8" s="305"/>
      <c r="AN8" s="305"/>
      <c r="AO8" s="305"/>
      <c r="AP8" s="305"/>
      <c r="AQ8" s="305"/>
      <c r="AR8" s="305"/>
      <c r="AS8" s="264"/>
      <c r="AT8" s="363"/>
      <c r="AU8" s="359"/>
      <c r="AV8" s="359"/>
      <c r="AW8" s="359"/>
      <c r="AX8" s="364"/>
      <c r="AY8" s="17"/>
      <c r="AZ8" s="159"/>
      <c r="BA8" s="383"/>
      <c r="BB8" s="383"/>
      <c r="BC8" s="383"/>
      <c r="BD8" s="414"/>
      <c r="BF8" s="159"/>
      <c r="BG8" s="168"/>
      <c r="BH8" s="383"/>
      <c r="BI8" s="383"/>
      <c r="BJ8" s="383"/>
      <c r="BK8" s="635"/>
    </row>
    <row r="9" spans="1:63" ht="14.45" x14ac:dyDescent="0.3">
      <c r="A9" s="138"/>
      <c r="B9" s="258">
        <v>1100</v>
      </c>
      <c r="C9" s="258" t="s">
        <v>97</v>
      </c>
      <c r="D9" s="269"/>
      <c r="E9" s="360"/>
      <c r="F9" s="362"/>
      <c r="G9" s="362"/>
      <c r="H9" s="362"/>
      <c r="I9" s="305"/>
      <c r="J9" s="305"/>
      <c r="K9" s="305"/>
      <c r="L9" s="259"/>
      <c r="M9" s="259"/>
      <c r="N9" s="361"/>
      <c r="O9" s="360"/>
      <c r="P9" s="362"/>
      <c r="Q9" s="362"/>
      <c r="R9" s="362"/>
      <c r="S9" s="362"/>
      <c r="T9" s="305"/>
      <c r="U9" s="305"/>
      <c r="V9" s="259"/>
      <c r="W9" s="259"/>
      <c r="X9" s="259"/>
      <c r="Y9" s="361"/>
      <c r="Z9" s="362"/>
      <c r="AA9" s="305"/>
      <c r="AB9" s="305"/>
      <c r="AC9" s="305"/>
      <c r="AD9" s="305"/>
      <c r="AE9" s="305"/>
      <c r="AF9" s="305"/>
      <c r="AG9" s="305"/>
      <c r="AH9" s="305"/>
      <c r="AI9" s="305"/>
      <c r="AJ9" s="305"/>
      <c r="AK9" s="305"/>
      <c r="AL9" s="305"/>
      <c r="AM9" s="305"/>
      <c r="AN9" s="305"/>
      <c r="AO9" s="305"/>
      <c r="AP9" s="305"/>
      <c r="AQ9" s="305"/>
      <c r="AR9" s="305"/>
      <c r="AS9" s="264"/>
      <c r="AT9" s="349"/>
      <c r="AU9" s="350"/>
      <c r="AV9" s="350"/>
      <c r="AW9" s="350"/>
      <c r="AX9" s="351"/>
      <c r="AY9" s="17"/>
      <c r="AZ9" s="159"/>
      <c r="BA9" s="383"/>
      <c r="BB9" s="383"/>
      <c r="BC9" s="383"/>
      <c r="BD9" s="414"/>
      <c r="BF9" s="159"/>
      <c r="BG9" s="168"/>
      <c r="BH9" s="383"/>
      <c r="BI9" s="383"/>
      <c r="BJ9" s="383"/>
      <c r="BK9" s="635"/>
    </row>
    <row r="10" spans="1:63" ht="14.45" x14ac:dyDescent="0.3">
      <c r="A10" s="138"/>
      <c r="B10" s="258"/>
      <c r="C10" s="212">
        <v>1101</v>
      </c>
      <c r="D10" s="242" t="s">
        <v>98</v>
      </c>
      <c r="E10" s="238">
        <f>'GEF funding'!E10+'Appendix 2'!E10</f>
        <v>171.52970454917266</v>
      </c>
      <c r="F10" s="238">
        <f>'GEF funding'!F10+'Appendix 2'!F10</f>
        <v>900.06273999148425</v>
      </c>
      <c r="G10" s="238">
        <f>'GEF funding'!G10+'Appendix 2'!G10</f>
        <v>630.70491878228222</v>
      </c>
      <c r="H10" s="238">
        <f>'GEF funding'!H10+'Appendix 2'!H10</f>
        <v>871.41937250093508</v>
      </c>
      <c r="I10" s="274">
        <f>'GEF funding'!I10+'Appendix 2'!I10</f>
        <v>273.76449313082475</v>
      </c>
      <c r="J10" s="274">
        <f>'GEF funding'!J10+'Appendix 2'!J10</f>
        <v>1183.1914109557574</v>
      </c>
      <c r="K10" s="274">
        <f>'GEF funding'!K10+'Appendix 2'!K10</f>
        <v>1358.3566198402691</v>
      </c>
      <c r="L10" s="274">
        <f>'GEF funding'!L10+'Appendix 2'!L10</f>
        <v>609.22239316437049</v>
      </c>
      <c r="M10" s="274">
        <f>'GEF funding'!M10+'Appendix 2'!M10</f>
        <v>334.35623205313999</v>
      </c>
      <c r="N10" s="275">
        <f>'GEF funding'!N10+'Appendix 2'!N10</f>
        <v>6389.7422710485052</v>
      </c>
      <c r="O10" s="238">
        <f>'GEF funding'!O10+'Appendix 2'!O10</f>
        <v>961.13240550554588</v>
      </c>
      <c r="P10" s="238">
        <f>'GEF funding'!P10+'Appendix 2'!P10</f>
        <v>6395.2302044421822</v>
      </c>
      <c r="Q10" s="238">
        <f>'GEF funding'!Q10+'Appendix 2'!Q10</f>
        <v>2556.4631858687048</v>
      </c>
      <c r="R10" s="238">
        <f>'GEF funding'!R10+'Appendix 2'!R10</f>
        <v>3787.7394560757552</v>
      </c>
      <c r="S10" s="238">
        <f>'GEF funding'!S10+'Appendix 2'!S10</f>
        <v>8804.0985639605915</v>
      </c>
      <c r="T10" s="274">
        <f>'GEF funding'!T10+'Appendix 2'!T10</f>
        <v>1339.0194922631772</v>
      </c>
      <c r="U10" s="274">
        <f>'GEF funding'!U10+'Appendix 2'!U10</f>
        <v>4965.8554184279064</v>
      </c>
      <c r="V10" s="274">
        <f>'GEF funding'!V10+'Appendix 2'!V10</f>
        <v>4163.1841303009851</v>
      </c>
      <c r="W10" s="274">
        <f>'GEF funding'!W10+'Appendix 2'!W10</f>
        <v>4743.0766615878338</v>
      </c>
      <c r="X10" s="274">
        <f>'GEF funding'!X10+'Appendix 2'!X10</f>
        <v>771.28081552269168</v>
      </c>
      <c r="Y10" s="240">
        <f>'GEF funding'!Y10+'Appendix 2'!Y10</f>
        <v>9383.2925978597177</v>
      </c>
      <c r="Z10" s="239">
        <f>'GEF funding'!Z10+'Appendix 2'!Z10</f>
        <v>3228.4146739017056</v>
      </c>
      <c r="AA10" s="274">
        <f>'GEF funding'!AA10+'Appendix 2'!AA10</f>
        <v>6717.8225894388561</v>
      </c>
      <c r="AB10" s="274">
        <f>'GEF funding'!AB10+'Appendix 2'!AB10</f>
        <v>4422.657664235383</v>
      </c>
      <c r="AC10" s="274">
        <f>'GEF funding'!AC10+'Appendix 2'!AC10</f>
        <v>401.08587466627154</v>
      </c>
      <c r="AD10" s="274">
        <f>'GEF funding'!AD10+'Appendix 2'!AD10</f>
        <v>1276.8118088317497</v>
      </c>
      <c r="AE10" s="274">
        <f>'GEF funding'!AE10+'Appendix 2'!AE10</f>
        <v>3375.0004561087271</v>
      </c>
      <c r="AF10" s="274">
        <f>'GEF funding'!AF10+'Appendix 2'!AF10</f>
        <v>6908.8283056480059</v>
      </c>
      <c r="AG10" s="274">
        <f>'GEF funding'!AG10+'Appendix 2'!AG10</f>
        <v>2163.9040202271849</v>
      </c>
      <c r="AH10" s="274">
        <f>'GEF funding'!AH10+'Appendix 2'!AH10</f>
        <v>1145.119769201912</v>
      </c>
      <c r="AI10" s="274">
        <f>'GEF funding'!AI10+'Appendix 2'!AI10</f>
        <v>401.08587466627154</v>
      </c>
      <c r="AJ10" s="274">
        <f>'GEF funding'!AI10+'Appendix 2'!AI10</f>
        <v>401.08587466627154</v>
      </c>
      <c r="AK10" s="274">
        <f>'GEF funding'!AJ10+'Appendix 2'!AJ10</f>
        <v>1631.1261059310752</v>
      </c>
      <c r="AL10" s="274">
        <f>'GEF funding'!AK10+'Appendix 2'!AK10</f>
        <v>500</v>
      </c>
      <c r="AM10" s="274">
        <f>'GEF funding'!AL10+'Appendix 2'!AL10</f>
        <v>500</v>
      </c>
      <c r="AN10" s="274">
        <f>'GEF funding'!AM10+'Appendix 2'!AM10</f>
        <v>293.33876553269505</v>
      </c>
      <c r="AO10" s="274">
        <f>'GEF funding'!AN10+'Appendix 2'!AN10</f>
        <v>3820.8157807816542</v>
      </c>
      <c r="AP10" s="274">
        <f>'GEF funding'!AO10+'Appendix 2'!AO10</f>
        <v>1650</v>
      </c>
      <c r="AQ10" s="274">
        <f>'GEF funding'!AP10+'Appendix 2'!AP10</f>
        <v>7022.3656258184701</v>
      </c>
      <c r="AR10" s="274">
        <f t="shared" ref="AR10:AR17" si="0">SUM(E10:AQ10)</f>
        <v>106452.18627748806</v>
      </c>
      <c r="AS10" s="276"/>
      <c r="AT10" s="135">
        <f>$AR10/4</f>
        <v>26613.046569372014</v>
      </c>
      <c r="AU10" s="135">
        <f t="shared" ref="AU10:AW10" si="1">$AR10/4</f>
        <v>26613.046569372014</v>
      </c>
      <c r="AV10" s="135">
        <f t="shared" si="1"/>
        <v>26613.046569372014</v>
      </c>
      <c r="AW10" s="135">
        <f t="shared" si="1"/>
        <v>26613.046569372014</v>
      </c>
      <c r="AX10" s="147">
        <f>SUM(AT10:AW10)</f>
        <v>106452.18627748806</v>
      </c>
      <c r="AY10" s="17"/>
      <c r="AZ10" s="607">
        <f t="shared" ref="AZ10:AZ17" si="2">SUM(E10:N10)</f>
        <v>12722.350156016741</v>
      </c>
      <c r="BA10" s="604">
        <f t="shared" ref="BA10:BA17" si="3">SUM(O10:Y10)</f>
        <v>47870.372931815087</v>
      </c>
      <c r="BB10" s="604">
        <f t="shared" ref="BB10:BB17" si="4">SUM(Z10:AK10)</f>
        <v>32072.943017523412</v>
      </c>
      <c r="BC10" s="604">
        <f t="shared" ref="BC10:BC17" si="5">SUM(AL10:AQ10)</f>
        <v>13786.520172132819</v>
      </c>
      <c r="BD10" s="615">
        <f>SUM(AZ10:BC10)</f>
        <v>106452.18627748806</v>
      </c>
      <c r="BF10" s="601">
        <f t="shared" ref="BF10:BF17" si="6">SUM(E10:N10)</f>
        <v>12722.350156016741</v>
      </c>
      <c r="BG10" s="602">
        <f t="shared" ref="BG10:BG17" si="7">SUM(Z10:AK10)</f>
        <v>32072.943017523412</v>
      </c>
      <c r="BH10" s="602"/>
      <c r="BI10" s="602"/>
      <c r="BJ10" s="602">
        <f t="shared" ref="BJ10:BJ17" si="8">SUM(O10:Y10)</f>
        <v>47870.372931815087</v>
      </c>
      <c r="BK10" s="636">
        <f>SUM(BF10:BJ10)</f>
        <v>92665.666105355238</v>
      </c>
    </row>
    <row r="11" spans="1:63" ht="14.45" x14ac:dyDescent="0.3">
      <c r="A11" s="138"/>
      <c r="B11" s="258"/>
      <c r="C11" s="212">
        <v>1102</v>
      </c>
      <c r="D11" s="242" t="s">
        <v>99</v>
      </c>
      <c r="E11" s="238">
        <f>'GEF funding'!E11+'Appendix 2'!E11</f>
        <v>0</v>
      </c>
      <c r="F11" s="238">
        <f>'GEF funding'!F11+'Appendix 2'!F11</f>
        <v>0</v>
      </c>
      <c r="G11" s="238">
        <f>'GEF funding'!G11+'Appendix 2'!G11</f>
        <v>0</v>
      </c>
      <c r="H11" s="238">
        <f>'GEF funding'!H11+'Appendix 2'!H11</f>
        <v>0</v>
      </c>
      <c r="I11" s="274">
        <f>'GEF funding'!I11+'Appendix 2'!I11</f>
        <v>0</v>
      </c>
      <c r="J11" s="274">
        <f>'GEF funding'!J11+'Appendix 2'!J11</f>
        <v>0</v>
      </c>
      <c r="K11" s="274">
        <f>'GEF funding'!K11+'Appendix 2'!K11</f>
        <v>0</v>
      </c>
      <c r="L11" s="274">
        <f>'GEF funding'!L11+'Appendix 2'!L11</f>
        <v>0</v>
      </c>
      <c r="M11" s="274">
        <f>'GEF funding'!M11+'Appendix 2'!M11</f>
        <v>0</v>
      </c>
      <c r="N11" s="275">
        <f>'GEF funding'!N11+'Appendix 2'!N11</f>
        <v>0</v>
      </c>
      <c r="O11" s="238">
        <f>'GEF funding'!O11+'Appendix 2'!O11</f>
        <v>0</v>
      </c>
      <c r="P11" s="238">
        <f>'GEF funding'!P11+'Appendix 2'!P11</f>
        <v>0</v>
      </c>
      <c r="Q11" s="238">
        <f>'GEF funding'!Q11+'Appendix 2'!Q11</f>
        <v>0</v>
      </c>
      <c r="R11" s="238">
        <f>'GEF funding'!R11+'Appendix 2'!R11</f>
        <v>0</v>
      </c>
      <c r="S11" s="238">
        <f>'GEF funding'!S11+'Appendix 2'!S11</f>
        <v>0</v>
      </c>
      <c r="T11" s="274">
        <f>'GEF funding'!T11+'Appendix 2'!T11</f>
        <v>0</v>
      </c>
      <c r="U11" s="274">
        <f>'GEF funding'!U11+'Appendix 2'!U11</f>
        <v>0</v>
      </c>
      <c r="V11" s="274">
        <f>'GEF funding'!V11+'Appendix 2'!V11</f>
        <v>0</v>
      </c>
      <c r="W11" s="274">
        <f>'GEF funding'!W11+'Appendix 2'!W11</f>
        <v>0</v>
      </c>
      <c r="X11" s="274">
        <f>'GEF funding'!X11+'Appendix 2'!X11</f>
        <v>0</v>
      </c>
      <c r="Y11" s="240">
        <f>'GEF funding'!Y11+'Appendix 2'!Y11</f>
        <v>0</v>
      </c>
      <c r="Z11" s="239">
        <f>'GEF funding'!Z11+'Appendix 2'!Z11</f>
        <v>0</v>
      </c>
      <c r="AA11" s="274">
        <f>'GEF funding'!AA11+'Appendix 2'!AA11</f>
        <v>0</v>
      </c>
      <c r="AB11" s="274">
        <f>'GEF funding'!AB11+'Appendix 2'!AB11</f>
        <v>0</v>
      </c>
      <c r="AC11" s="274">
        <f>'GEF funding'!AC11+'Appendix 2'!AC11</f>
        <v>0</v>
      </c>
      <c r="AD11" s="274">
        <f>'GEF funding'!AD11+'Appendix 2'!AD11</f>
        <v>0</v>
      </c>
      <c r="AE11" s="274">
        <f>'GEF funding'!AE11+'Appendix 2'!AE11</f>
        <v>0</v>
      </c>
      <c r="AF11" s="274">
        <f>'GEF funding'!AF11+'Appendix 2'!AF11</f>
        <v>0</v>
      </c>
      <c r="AG11" s="274">
        <f>'GEF funding'!AG11+'Appendix 2'!AG11</f>
        <v>0</v>
      </c>
      <c r="AH11" s="274">
        <f>'GEF funding'!AH11+'Appendix 2'!AH11</f>
        <v>0</v>
      </c>
      <c r="AI11" s="274">
        <f>'GEF funding'!AI11+'Appendix 2'!AI11</f>
        <v>0</v>
      </c>
      <c r="AJ11" s="274">
        <f>'GEF funding'!AI11+'Appendix 2'!AI11</f>
        <v>0</v>
      </c>
      <c r="AK11" s="274">
        <f>'GEF funding'!AJ11+'Appendix 2'!AJ11</f>
        <v>0</v>
      </c>
      <c r="AL11" s="274">
        <f>'GEF funding'!AK11+'Appendix 2'!AK11</f>
        <v>0</v>
      </c>
      <c r="AM11" s="274">
        <f>'GEF funding'!AL11+'Appendix 2'!AL11</f>
        <v>0</v>
      </c>
      <c r="AN11" s="274">
        <f>'GEF funding'!AM11+'Appendix 2'!AM11</f>
        <v>0</v>
      </c>
      <c r="AO11" s="274">
        <f>'GEF funding'!AN11+'Appendix 2'!AN11</f>
        <v>0</v>
      </c>
      <c r="AP11" s="274">
        <f>'GEF funding'!AO11+'Appendix 2'!AO11</f>
        <v>0</v>
      </c>
      <c r="AQ11" s="274">
        <f>'GEF funding'!AP11+'Appendix 2'!AP11</f>
        <v>0</v>
      </c>
      <c r="AR11" s="274">
        <f t="shared" si="0"/>
        <v>0</v>
      </c>
      <c r="AS11" s="276"/>
      <c r="AT11" s="135">
        <f t="shared" ref="AT11:AW16" si="9">$AR11/4</f>
        <v>0</v>
      </c>
      <c r="AU11" s="135">
        <f t="shared" si="9"/>
        <v>0</v>
      </c>
      <c r="AV11" s="135">
        <f t="shared" si="9"/>
        <v>0</v>
      </c>
      <c r="AW11" s="135">
        <f t="shared" si="9"/>
        <v>0</v>
      </c>
      <c r="AX11" s="147">
        <f t="shared" ref="AX11:AX17" si="10">SUM(AT11:AW11)</f>
        <v>0</v>
      </c>
      <c r="AY11" s="17"/>
      <c r="AZ11" s="607">
        <f t="shared" si="2"/>
        <v>0</v>
      </c>
      <c r="BA11" s="604">
        <f t="shared" si="3"/>
        <v>0</v>
      </c>
      <c r="BB11" s="604">
        <f t="shared" si="4"/>
        <v>0</v>
      </c>
      <c r="BC11" s="604">
        <f t="shared" si="5"/>
        <v>0</v>
      </c>
      <c r="BD11" s="615">
        <f t="shared" ref="BD11:BD17" si="11">SUM(AZ11:BC11)</f>
        <v>0</v>
      </c>
      <c r="BF11" s="450">
        <f t="shared" si="6"/>
        <v>0</v>
      </c>
      <c r="BG11" s="444">
        <f t="shared" si="7"/>
        <v>0</v>
      </c>
      <c r="BH11" s="444"/>
      <c r="BI11" s="444"/>
      <c r="BJ11" s="444">
        <f t="shared" si="8"/>
        <v>0</v>
      </c>
      <c r="BK11" s="637">
        <f t="shared" ref="BK11:BK17" si="12">SUM(BF11:BJ11)</f>
        <v>0</v>
      </c>
    </row>
    <row r="12" spans="1:63" ht="14.45" x14ac:dyDescent="0.3">
      <c r="A12" s="139"/>
      <c r="B12" s="162"/>
      <c r="C12" s="162">
        <v>1103</v>
      </c>
      <c r="D12" s="242" t="s">
        <v>100</v>
      </c>
      <c r="E12" s="238">
        <f>'GEF funding'!E12+'Appendix 2'!E12</f>
        <v>0</v>
      </c>
      <c r="F12" s="238">
        <f>'GEF funding'!F12+'Appendix 2'!F12</f>
        <v>9201.373975012717</v>
      </c>
      <c r="G12" s="238">
        <f>'GEF funding'!G12+'Appendix 2'!G12</f>
        <v>5915.1689839367473</v>
      </c>
      <c r="H12" s="238">
        <f>'GEF funding'!H12+'Appendix 2'!H12</f>
        <v>5257.9279857215524</v>
      </c>
      <c r="I12" s="274">
        <f>'GEF funding'!I12+'Appendix 2'!I12</f>
        <v>3286.2049910759702</v>
      </c>
      <c r="J12" s="274">
        <f>'GEF funding'!J12+'Appendix 2'!J12</f>
        <v>1643.1024955379851</v>
      </c>
      <c r="K12" s="274">
        <f>'GEF funding'!K12+'Appendix 2'!K12</f>
        <v>0</v>
      </c>
      <c r="L12" s="274">
        <f>'GEF funding'!L12+'Appendix 2'!L12</f>
        <v>7886.8919785823282</v>
      </c>
      <c r="M12" s="274">
        <f>'GEF funding'!M12+'Appendix 2'!M12</f>
        <v>0</v>
      </c>
      <c r="N12" s="275">
        <f>'GEF funding'!N12+'Appendix 2'!N12</f>
        <v>38004.370573747881</v>
      </c>
      <c r="O12" s="238">
        <f>'GEF funding'!O12+'Appendix 2'!O12</f>
        <v>7659.8465658489604</v>
      </c>
      <c r="P12" s="238">
        <f>'GEF funding'!P12+'Appendix 2'!P12</f>
        <v>24358.312079399693</v>
      </c>
      <c r="Q12" s="238">
        <f>'GEF funding'!Q12+'Appendix 2'!Q12</f>
        <v>7251.3214156703498</v>
      </c>
      <c r="R12" s="238">
        <f>'GEF funding'!R12+'Appendix 2'!R12</f>
        <v>12102.557574041359</v>
      </c>
      <c r="S12" s="238">
        <f>'GEF funding'!S12+'Appendix 2'!S12</f>
        <v>25328.559311073892</v>
      </c>
      <c r="T12" s="274">
        <f>'GEF funding'!T12+'Appendix 2'!T12</f>
        <v>6127.8772526791681</v>
      </c>
      <c r="U12" s="274">
        <f>'GEF funding'!U12+'Appendix 2'!U12</f>
        <v>23030.605341319209</v>
      </c>
      <c r="V12" s="274">
        <f>'GEF funding'!V12+'Appendix 2'!V12</f>
        <v>11234.441629911809</v>
      </c>
      <c r="W12" s="274">
        <f>'GEF funding'!W12+'Appendix 2'!W12</f>
        <v>5617.2208149559046</v>
      </c>
      <c r="X12" s="274">
        <f>'GEF funding'!X12+'Appendix 2'!X12</f>
        <v>340.4376251488427</v>
      </c>
      <c r="Y12" s="240">
        <f>'GEF funding'!Y12+'Appendix 2'!Y12</f>
        <v>30264.904875732111</v>
      </c>
      <c r="Z12" s="239">
        <f>'GEF funding'!Z12+'Appendix 2'!Z12</f>
        <v>3099.0488294393353</v>
      </c>
      <c r="AA12" s="274">
        <f>'GEF funding'!AA12+'Appendix 2'!AA12</f>
        <v>8822.398582531554</v>
      </c>
      <c r="AB12" s="274">
        <f>'GEF funding'!AB12+'Appendix 2'!AB12</f>
        <v>2175.9279015212355</v>
      </c>
      <c r="AC12" s="274">
        <f>'GEF funding'!AC12+'Appendix 2'!AC12</f>
        <v>395.62325482204278</v>
      </c>
      <c r="AD12" s="274">
        <f>'GEF funding'!AD12+'Appendix 2'!AD12</f>
        <v>4154.0441756314494</v>
      </c>
      <c r="AE12" s="274">
        <f>'GEF funding'!AE12+'Appendix 2'!AE12</f>
        <v>43086.864151724905</v>
      </c>
      <c r="AF12" s="274">
        <f>'GEF funding'!AF12+'Appendix 2'!AF12</f>
        <v>7437.7171906544054</v>
      </c>
      <c r="AG12" s="274">
        <f>'GEF funding'!AG12+'Appendix 2'!AG12</f>
        <v>395.62325482204278</v>
      </c>
      <c r="AH12" s="274">
        <f>'GEF funding'!AH12+'Appendix 2'!AH12</f>
        <v>4154.0441756314494</v>
      </c>
      <c r="AI12" s="274">
        <f>'GEF funding'!AI12+'Appendix 2'!AI12</f>
        <v>395.62325482204278</v>
      </c>
      <c r="AJ12" s="274">
        <f>'GEF funding'!AI12+'Appendix 2'!AI12</f>
        <v>395.62325482204278</v>
      </c>
      <c r="AK12" s="274">
        <f>'GEF funding'!AJ12+'Appendix 2'!AJ12</f>
        <v>0</v>
      </c>
      <c r="AL12" s="274">
        <f>'GEF funding'!AK12+'Appendix 2'!AK12</f>
        <v>5385.8580189656132</v>
      </c>
      <c r="AM12" s="274">
        <f>'GEF funding'!AL12+'Appendix 2'!AL12</f>
        <v>5385.8580189656132</v>
      </c>
      <c r="AN12" s="274">
        <f>'GEF funding'!AM12+'Appendix 2'!AM12</f>
        <v>0</v>
      </c>
      <c r="AO12" s="274">
        <f>'GEF funding'!AN12+'Appendix 2'!AN12</f>
        <v>1253.8737639823328</v>
      </c>
      <c r="AP12" s="274">
        <f>'GEF funding'!AO12+'Appendix 2'!AO12</f>
        <v>0</v>
      </c>
      <c r="AQ12" s="274">
        <f>'GEF funding'!AP12+'Appendix 2'!AP12</f>
        <v>25077.47527964666</v>
      </c>
      <c r="AR12" s="274">
        <f t="shared" si="0"/>
        <v>336126.7285773792</v>
      </c>
      <c r="AS12" s="276"/>
      <c r="AT12" s="135">
        <f t="shared" si="9"/>
        <v>84031.682144344799</v>
      </c>
      <c r="AU12" s="135">
        <f t="shared" si="9"/>
        <v>84031.682144344799</v>
      </c>
      <c r="AV12" s="135">
        <f t="shared" si="9"/>
        <v>84031.682144344799</v>
      </c>
      <c r="AW12" s="135">
        <f t="shared" si="9"/>
        <v>84031.682144344799</v>
      </c>
      <c r="AX12" s="147">
        <f t="shared" si="10"/>
        <v>336126.7285773792</v>
      </c>
      <c r="AY12" s="17"/>
      <c r="AZ12" s="607">
        <f t="shared" si="2"/>
        <v>71195.040983615181</v>
      </c>
      <c r="BA12" s="604">
        <f t="shared" si="3"/>
        <v>153316.08448578132</v>
      </c>
      <c r="BB12" s="604">
        <f t="shared" si="4"/>
        <v>74512.53802642251</v>
      </c>
      <c r="BC12" s="604">
        <f t="shared" si="5"/>
        <v>37103.06508156022</v>
      </c>
      <c r="BD12" s="615">
        <f t="shared" si="11"/>
        <v>336126.72857737925</v>
      </c>
      <c r="BF12" s="450">
        <f t="shared" si="6"/>
        <v>71195.040983615181</v>
      </c>
      <c r="BG12" s="444">
        <f t="shared" si="7"/>
        <v>74512.53802642251</v>
      </c>
      <c r="BH12" s="444"/>
      <c r="BI12" s="444"/>
      <c r="BJ12" s="444">
        <f t="shared" si="8"/>
        <v>153316.08448578132</v>
      </c>
      <c r="BK12" s="637">
        <f t="shared" si="12"/>
        <v>299023.66349581903</v>
      </c>
    </row>
    <row r="13" spans="1:63" ht="14.45" x14ac:dyDescent="0.3">
      <c r="A13" s="139"/>
      <c r="B13" s="162"/>
      <c r="C13" s="162">
        <v>1104</v>
      </c>
      <c r="D13" s="242" t="s">
        <v>101</v>
      </c>
      <c r="E13" s="238">
        <f>'GEF funding'!E13+'Appendix 2'!E13</f>
        <v>0</v>
      </c>
      <c r="F13" s="238">
        <f>'GEF funding'!F13+'Appendix 2'!F13</f>
        <v>7229.6509803671343</v>
      </c>
      <c r="G13" s="238">
        <f>'GEF funding'!G13+'Appendix 2'!G13</f>
        <v>5257.9279857215515</v>
      </c>
      <c r="H13" s="238">
        <f>'GEF funding'!H13+'Appendix 2'!H13</f>
        <v>657.24099821519394</v>
      </c>
      <c r="I13" s="274">
        <f>'GEF funding'!I13+'Appendix 2'!I13</f>
        <v>1971.7229946455823</v>
      </c>
      <c r="J13" s="274">
        <f>'GEF funding'!J13+'Appendix 2'!J13</f>
        <v>23660.675935746985</v>
      </c>
      <c r="K13" s="274">
        <f>'GEF funding'!K13+'Appendix 2'!K13</f>
        <v>7886.8919785823291</v>
      </c>
      <c r="L13" s="274">
        <f>'GEF funding'!L13+'Appendix 2'!L13</f>
        <v>1314.4819964303879</v>
      </c>
      <c r="M13" s="274">
        <f>'GEF funding'!M13+'Appendix 2'!M13</f>
        <v>0</v>
      </c>
      <c r="N13" s="275">
        <f>'GEF funding'!N13+'Appendix 2'!N13</f>
        <v>39171.171424696273</v>
      </c>
      <c r="O13" s="238">
        <f>'GEF funding'!O13+'Appendix 2'!O13</f>
        <v>3063.9386263395841</v>
      </c>
      <c r="P13" s="238">
        <f>'GEF funding'!P13+'Appendix 2'!P13</f>
        <v>16851.662444867714</v>
      </c>
      <c r="Q13" s="238">
        <f>'GEF funding'!Q13+'Appendix 2'!Q13</f>
        <v>7659.8465658489604</v>
      </c>
      <c r="R13" s="238">
        <f>'GEF funding'!R13+'Appendix 2'!R13</f>
        <v>10723.785192188545</v>
      </c>
      <c r="S13" s="238">
        <f>'GEF funding'!S13+'Appendix 2'!S13</f>
        <v>27575.447637056259</v>
      </c>
      <c r="T13" s="274">
        <f>'GEF funding'!T13+'Appendix 2'!T13</f>
        <v>4085.2515017861128</v>
      </c>
      <c r="U13" s="274">
        <f>'GEF funding'!U13+'Appendix 2'!U13</f>
        <v>13277.067380804865</v>
      </c>
      <c r="V13" s="274">
        <f>'GEF funding'!V13+'Appendix 2'!V13</f>
        <v>38043.904610383172</v>
      </c>
      <c r="W13" s="274">
        <f>'GEF funding'!W13+'Appendix 2'!W13</f>
        <v>19915.601071207297</v>
      </c>
      <c r="X13" s="274">
        <f>'GEF funding'!X13+'Appendix 2'!X13</f>
        <v>12170.645099071126</v>
      </c>
      <c r="Y13" s="240">
        <f>'GEF funding'!Y13+'Appendix 2'!Y13</f>
        <v>41278.062049297172</v>
      </c>
      <c r="Z13" s="239">
        <f>'GEF funding'!Z13+'Appendix 2'!Z13</f>
        <v>5901.3802177621374</v>
      </c>
      <c r="AA13" s="274">
        <f>'GEF funding'!AA13+'Appendix 2'!AA13</f>
        <v>19484.445299985608</v>
      </c>
      <c r="AB13" s="274">
        <f>'GEF funding'!AB13+'Appendix 2'!AB13</f>
        <v>7714.6534690298349</v>
      </c>
      <c r="AC13" s="274">
        <f>'GEF funding'!AC13+'Appendix 2'!AC13</f>
        <v>3164.9860385763423</v>
      </c>
      <c r="AD13" s="274">
        <f>'GEF funding'!AD13+'Appendix 2'!AD13</f>
        <v>3066.0802248708314</v>
      </c>
      <c r="AE13" s="274">
        <f>'GEF funding'!AE13+'Appendix 2'!AE13</f>
        <v>26929.290094828069</v>
      </c>
      <c r="AF13" s="274">
        <f>'GEF funding'!AF13+'Appendix 2'!AF13</f>
        <v>8901.5232334959637</v>
      </c>
      <c r="AG13" s="274">
        <f>'GEF funding'!AG13+'Appendix 2'!AG13</f>
        <v>14143.531359888031</v>
      </c>
      <c r="AH13" s="274">
        <f>'GEF funding'!AH13+'Appendix 2'!AH13</f>
        <v>2373.7395289322567</v>
      </c>
      <c r="AI13" s="274">
        <f>'GEF funding'!AI13+'Appendix 2'!AI13</f>
        <v>3164.9860385763423</v>
      </c>
      <c r="AJ13" s="274">
        <f>'GEF funding'!AI13+'Appendix 2'!AI13</f>
        <v>3164.9860385763423</v>
      </c>
      <c r="AK13" s="274">
        <f>'GEF funding'!AJ13+'Appendix 2'!AJ13</f>
        <v>10286.204625373113</v>
      </c>
      <c r="AL13" s="274">
        <f>'GEF funding'!AK13+'Appendix 2'!AK13</f>
        <v>2692.9290094828066</v>
      </c>
      <c r="AM13" s="274">
        <f>'GEF funding'!AL13+'Appendix 2'!AL13</f>
        <v>2692.9290094828066</v>
      </c>
      <c r="AN13" s="274">
        <f>'GEF funding'!AM13+'Appendix 2'!AM13</f>
        <v>2194.2790869690825</v>
      </c>
      <c r="AO13" s="274">
        <f>'GEF funding'!AN13+'Appendix 2'!AN13</f>
        <v>44825.987062368404</v>
      </c>
      <c r="AP13" s="274">
        <f>'GEF funding'!AO13+'Appendix 2'!AO13</f>
        <v>0</v>
      </c>
      <c r="AQ13" s="274">
        <f>'GEF funding'!AP13+'Appendix 2'!AP13</f>
        <v>18808.10645973499</v>
      </c>
      <c r="AR13" s="274">
        <f t="shared" si="0"/>
        <v>461305.01327118918</v>
      </c>
      <c r="AS13" s="276"/>
      <c r="AT13" s="135">
        <f t="shared" si="9"/>
        <v>115326.25331779729</v>
      </c>
      <c r="AU13" s="135">
        <f t="shared" si="9"/>
        <v>115326.25331779729</v>
      </c>
      <c r="AV13" s="135">
        <f t="shared" si="9"/>
        <v>115326.25331779729</v>
      </c>
      <c r="AW13" s="135">
        <f t="shared" si="9"/>
        <v>115326.25331779729</v>
      </c>
      <c r="AX13" s="147">
        <f t="shared" si="10"/>
        <v>461305.01327118918</v>
      </c>
      <c r="AY13" s="17"/>
      <c r="AZ13" s="607">
        <f t="shared" si="2"/>
        <v>87149.764294405439</v>
      </c>
      <c r="BA13" s="604">
        <f t="shared" si="3"/>
        <v>194645.21217885078</v>
      </c>
      <c r="BB13" s="604">
        <f t="shared" si="4"/>
        <v>108295.80616989487</v>
      </c>
      <c r="BC13" s="604">
        <f t="shared" si="5"/>
        <v>71214.230628038087</v>
      </c>
      <c r="BD13" s="615">
        <f t="shared" si="11"/>
        <v>461305.01327118918</v>
      </c>
      <c r="BF13" s="450">
        <f t="shared" si="6"/>
        <v>87149.764294405439</v>
      </c>
      <c r="BG13" s="444">
        <f t="shared" si="7"/>
        <v>108295.80616989487</v>
      </c>
      <c r="BH13" s="444"/>
      <c r="BI13" s="444"/>
      <c r="BJ13" s="444">
        <f t="shared" si="8"/>
        <v>194645.21217885078</v>
      </c>
      <c r="BK13" s="637">
        <f t="shared" si="12"/>
        <v>390090.78264315112</v>
      </c>
    </row>
    <row r="14" spans="1:63" ht="14.45" x14ac:dyDescent="0.3">
      <c r="A14" s="139"/>
      <c r="B14" s="162"/>
      <c r="C14" s="162">
        <v>1105</v>
      </c>
      <c r="D14" s="242" t="s">
        <v>102</v>
      </c>
      <c r="E14" s="238">
        <f>'GEF funding'!E14+'Appendix 2'!E14</f>
        <v>0</v>
      </c>
      <c r="F14" s="238">
        <f>'GEF funding'!F14+'Appendix 2'!F14</f>
        <v>12980.509714750082</v>
      </c>
      <c r="G14" s="238">
        <f>'GEF funding'!G14+'Appendix 2'!G14</f>
        <v>2628.9639928607762</v>
      </c>
      <c r="H14" s="238">
        <f>'GEF funding'!H14+'Appendix 2'!H14</f>
        <v>1971.7229946455823</v>
      </c>
      <c r="I14" s="274">
        <f>'GEF funding'!I14+'Appendix 2'!I14</f>
        <v>2628.9639928607762</v>
      </c>
      <c r="J14" s="274">
        <f>'GEF funding'!J14+'Appendix 2'!J14</f>
        <v>0</v>
      </c>
      <c r="K14" s="274">
        <f>'GEF funding'!K14+'Appendix 2'!K14</f>
        <v>0</v>
      </c>
      <c r="L14" s="274">
        <f>'GEF funding'!L14+'Appendix 2'!L14</f>
        <v>2628.9639928607758</v>
      </c>
      <c r="M14" s="274">
        <f>'GEF funding'!M14+'Appendix 2'!M14</f>
        <v>5257.9279857215515</v>
      </c>
      <c r="N14" s="275">
        <f>'GEF funding'!N14+'Appendix 2'!N14</f>
        <v>5000.5750754931423</v>
      </c>
      <c r="O14" s="238">
        <f>'GEF funding'!O14+'Appendix 2'!O14</f>
        <v>4595.9079395093768</v>
      </c>
      <c r="P14" s="238">
        <f>'GEF funding'!P14+'Appendix 2'!P14</f>
        <v>9532.2535041675947</v>
      </c>
      <c r="Q14" s="238">
        <f>'GEF funding'!Q14+'Appendix 2'!Q14</f>
        <v>340.4376251488427</v>
      </c>
      <c r="R14" s="238">
        <f>'GEF funding'!R14+'Appendix 2'!R14</f>
        <v>3404.3762514884265</v>
      </c>
      <c r="S14" s="238">
        <f>'GEF funding'!S14+'Appendix 2'!S14</f>
        <v>6893.8619092640647</v>
      </c>
      <c r="T14" s="274">
        <f>'GEF funding'!T14+'Appendix 2'!T14</f>
        <v>4085.2515017861119</v>
      </c>
      <c r="U14" s="274">
        <f>'GEF funding'!U14+'Appendix 2'!U14</f>
        <v>9191.8158790187535</v>
      </c>
      <c r="V14" s="274">
        <f>'GEF funding'!V14+'Appendix 2'!V14</f>
        <v>0</v>
      </c>
      <c r="W14" s="274">
        <f>'GEF funding'!W14+'Appendix 2'!W14</f>
        <v>1021.3128754465282</v>
      </c>
      <c r="X14" s="274">
        <f>'GEF funding'!X14+'Appendix 2'!X14</f>
        <v>0</v>
      </c>
      <c r="Y14" s="240">
        <f>'GEF funding'!Y14+'Appendix 2'!Y14</f>
        <v>5617.2208149559046</v>
      </c>
      <c r="Z14" s="239">
        <f>'GEF funding'!Z14+'Appendix 2'!Z14</f>
        <v>1780.304646699193</v>
      </c>
      <c r="AA14" s="274">
        <f>'GEF funding'!AA14+'Appendix 2'!AA14</f>
        <v>4351.8558030424711</v>
      </c>
      <c r="AB14" s="274">
        <f>'GEF funding'!AB14+'Appendix 2'!AB14</f>
        <v>395.62325482204278</v>
      </c>
      <c r="AC14" s="274">
        <f>'GEF funding'!AC14+'Appendix 2'!AC14</f>
        <v>0</v>
      </c>
      <c r="AD14" s="274">
        <f>'GEF funding'!AD14+'Appendix 2'!AD14</f>
        <v>1780.3046466991923</v>
      </c>
      <c r="AE14" s="274">
        <f>'GEF funding'!AE14+'Appendix 2'!AE14</f>
        <v>10771.716037931226</v>
      </c>
      <c r="AF14" s="274">
        <f>'GEF funding'!AF14+'Appendix 2'!AF14</f>
        <v>395.62325482204278</v>
      </c>
      <c r="AG14" s="274">
        <f>'GEF funding'!AG14+'Appendix 2'!AG14</f>
        <v>0</v>
      </c>
      <c r="AH14" s="274">
        <f>'GEF funding'!AH14+'Appendix 2'!AH14</f>
        <v>1780.3046466991923</v>
      </c>
      <c r="AI14" s="274">
        <f>'GEF funding'!AI14+'Appendix 2'!AI14</f>
        <v>0</v>
      </c>
      <c r="AJ14" s="274">
        <f>'GEF funding'!AI14+'Appendix 2'!AI14</f>
        <v>0</v>
      </c>
      <c r="AK14" s="274">
        <f>'GEF funding'!AJ14+'Appendix 2'!AJ14</f>
        <v>0</v>
      </c>
      <c r="AL14" s="274">
        <f>'GEF funding'!AK14+'Appendix 2'!AK14</f>
        <v>0</v>
      </c>
      <c r="AM14" s="274">
        <f>'GEF funding'!AL14+'Appendix 2'!AL14</f>
        <v>0</v>
      </c>
      <c r="AN14" s="274">
        <f>'GEF funding'!AM14+'Appendix 2'!AM14</f>
        <v>0</v>
      </c>
      <c r="AO14" s="274">
        <f>'GEF funding'!AN14+'Appendix 2'!AN14</f>
        <v>0</v>
      </c>
      <c r="AP14" s="274">
        <f>'GEF funding'!AO14+'Appendix 2'!AO14</f>
        <v>0</v>
      </c>
      <c r="AQ14" s="274">
        <f>'GEF funding'!AP14+'Appendix 2'!AP14</f>
        <v>35196.236554984083</v>
      </c>
      <c r="AR14" s="274">
        <f t="shared" si="0"/>
        <v>134232.03489567776</v>
      </c>
      <c r="AS14" s="276"/>
      <c r="AT14" s="135">
        <f t="shared" si="9"/>
        <v>33558.00872391944</v>
      </c>
      <c r="AU14" s="135">
        <f t="shared" si="9"/>
        <v>33558.00872391944</v>
      </c>
      <c r="AV14" s="135">
        <f t="shared" si="9"/>
        <v>33558.00872391944</v>
      </c>
      <c r="AW14" s="135">
        <f t="shared" si="9"/>
        <v>33558.00872391944</v>
      </c>
      <c r="AX14" s="147">
        <f t="shared" si="10"/>
        <v>134232.03489567776</v>
      </c>
      <c r="AY14" s="17"/>
      <c r="AZ14" s="607">
        <f t="shared" si="2"/>
        <v>33097.627749192681</v>
      </c>
      <c r="BA14" s="604">
        <f t="shared" si="3"/>
        <v>44682.438300785609</v>
      </c>
      <c r="BB14" s="604">
        <f t="shared" si="4"/>
        <v>21255.732290715361</v>
      </c>
      <c r="BC14" s="604">
        <f t="shared" si="5"/>
        <v>35196.236554984083</v>
      </c>
      <c r="BD14" s="615">
        <f t="shared" si="11"/>
        <v>134232.03489567773</v>
      </c>
      <c r="BF14" s="450">
        <f t="shared" si="6"/>
        <v>33097.627749192681</v>
      </c>
      <c r="BG14" s="444">
        <f t="shared" si="7"/>
        <v>21255.732290715361</v>
      </c>
      <c r="BH14" s="444"/>
      <c r="BI14" s="444"/>
      <c r="BJ14" s="444">
        <f t="shared" si="8"/>
        <v>44682.438300785609</v>
      </c>
      <c r="BK14" s="637">
        <f t="shared" si="12"/>
        <v>99035.798340693655</v>
      </c>
    </row>
    <row r="15" spans="1:63" ht="14.45" x14ac:dyDescent="0.3">
      <c r="A15" s="139"/>
      <c r="B15" s="162"/>
      <c r="C15" s="162">
        <v>1106</v>
      </c>
      <c r="D15" s="242" t="s">
        <v>103</v>
      </c>
      <c r="E15" s="238">
        <f>'GEF funding'!E15+'Appendix 2'!E15</f>
        <v>3286.2049910759702</v>
      </c>
      <c r="F15" s="238">
        <f>'GEF funding'!F15+'Appendix 2'!F15</f>
        <v>6572.4099821519403</v>
      </c>
      <c r="G15" s="238">
        <f>'GEF funding'!G15+'Appendix 2'!G15</f>
        <v>3286.2049910759702</v>
      </c>
      <c r="H15" s="238">
        <f>'GEF funding'!H15+'Appendix 2'!H15</f>
        <v>1971.7229946455823</v>
      </c>
      <c r="I15" s="274">
        <f>'GEF funding'!I15+'Appendix 2'!I15</f>
        <v>1643.1024955379851</v>
      </c>
      <c r="J15" s="274">
        <f>'GEF funding'!J15+'Appendix 2'!J15</f>
        <v>0</v>
      </c>
      <c r="K15" s="274">
        <f>'GEF funding'!K15+'Appendix 2'!K15</f>
        <v>0</v>
      </c>
      <c r="L15" s="274">
        <f>'GEF funding'!L15+'Appendix 2'!L15</f>
        <v>1314.4819964303879</v>
      </c>
      <c r="M15" s="274">
        <f>'GEF funding'!M15+'Appendix 2'!M15</f>
        <v>4929.307486613955</v>
      </c>
      <c r="N15" s="275">
        <f>'GEF funding'!N15+'Appendix 2'!N15</f>
        <v>6667.4334339908564</v>
      </c>
      <c r="O15" s="238">
        <f>'GEF funding'!O15+'Appendix 2'!O15</f>
        <v>1531.969313169792</v>
      </c>
      <c r="P15" s="238">
        <f>'GEF funding'!P15+'Appendix 2'!P15</f>
        <v>14723.927287687446</v>
      </c>
      <c r="Q15" s="238">
        <f>'GEF funding'!Q15+'Appendix 2'!Q15</f>
        <v>170.21881257442135</v>
      </c>
      <c r="R15" s="238">
        <f>'GEF funding'!R15+'Appendix 2'!R15</f>
        <v>5872.5490338175368</v>
      </c>
      <c r="S15" s="238">
        <f>'GEF funding'!S15+'Appendix 2'!S15</f>
        <v>6212.9866589663789</v>
      </c>
      <c r="T15" s="274">
        <f>'GEF funding'!T15+'Appendix 2'!T15</f>
        <v>3149.0480326267948</v>
      </c>
      <c r="U15" s="274">
        <f>'GEF funding'!U15+'Appendix 2'!U15</f>
        <v>13787.723818528131</v>
      </c>
      <c r="V15" s="274">
        <f>'GEF funding'!V15+'Appendix 2'!V15</f>
        <v>510.6564377232641</v>
      </c>
      <c r="W15" s="274">
        <f>'GEF funding'!W15+'Appendix 2'!W15</f>
        <v>2553.2821886163201</v>
      </c>
      <c r="X15" s="274">
        <f>'GEF funding'!X15+'Appendix 2'!X15</f>
        <v>170.21881257442135</v>
      </c>
      <c r="Y15" s="240">
        <f>'GEF funding'!Y15+'Appendix 2'!Y15</f>
        <v>9872.6911293164376</v>
      </c>
      <c r="Z15" s="239">
        <f>'GEF funding'!Z15+'Appendix 2'!Z15</f>
        <v>2142.9592969527316</v>
      </c>
      <c r="AA15" s="274">
        <f>'GEF funding'!AA15+'Appendix 2'!AA15</f>
        <v>5044.1964989810449</v>
      </c>
      <c r="AB15" s="274">
        <f>'GEF funding'!AB15+'Appendix 2'!AB15</f>
        <v>989.05813705510684</v>
      </c>
      <c r="AC15" s="274">
        <f>'GEF funding'!AC15+'Appendix 2'!AC15</f>
        <v>197.81162741102139</v>
      </c>
      <c r="AD15" s="274">
        <f>'GEF funding'!AD15+'Appendix 2'!AD15</f>
        <v>2571.5511563432783</v>
      </c>
      <c r="AE15" s="274">
        <f>'GEF funding'!AE15+'Appendix 2'!AE15</f>
        <v>10771.716037931226</v>
      </c>
      <c r="AF15" s="274">
        <f>'GEF funding'!AF15+'Appendix 2'!AF15</f>
        <v>1186.8697644661283</v>
      </c>
      <c r="AG15" s="274">
        <f>'GEF funding'!AG15+'Appendix 2'!AG15</f>
        <v>197.81162741102139</v>
      </c>
      <c r="AH15" s="274">
        <f>'GEF funding'!AH15+'Appendix 2'!AH15</f>
        <v>2571.5511563432783</v>
      </c>
      <c r="AI15" s="274">
        <f>'GEF funding'!AI15+'Appendix 2'!AI15</f>
        <v>197.81162741102139</v>
      </c>
      <c r="AJ15" s="274">
        <f>'GEF funding'!AI15+'Appendix 2'!AI15</f>
        <v>197.81162741102139</v>
      </c>
      <c r="AK15" s="274">
        <f>'GEF funding'!AJ15+'Appendix 2'!AJ15</f>
        <v>0</v>
      </c>
      <c r="AL15" s="274">
        <f>'GEF funding'!AK15+'Appendix 2'!AK15</f>
        <v>3231.514811379368</v>
      </c>
      <c r="AM15" s="274">
        <f>'GEF funding'!AL15+'Appendix 2'!AL15</f>
        <v>2692.9290094828066</v>
      </c>
      <c r="AN15" s="274">
        <f>'GEF funding'!AM15+'Appendix 2'!AM15</f>
        <v>0</v>
      </c>
      <c r="AO15" s="274">
        <f>'GEF funding'!AN15+'Appendix 2'!AN15</f>
        <v>626.93688199116639</v>
      </c>
      <c r="AP15" s="274">
        <f>'GEF funding'!AO15+'Appendix 2'!AO15</f>
        <v>0</v>
      </c>
      <c r="AQ15" s="274">
        <f>'GEF funding'!AP15+'Appendix 2'!AP15</f>
        <v>9404.0532298674952</v>
      </c>
      <c r="AR15" s="274">
        <f t="shared" si="0"/>
        <v>130250.72238756128</v>
      </c>
      <c r="AS15" s="276"/>
      <c r="AT15" s="135">
        <f t="shared" si="9"/>
        <v>32562.680596890321</v>
      </c>
      <c r="AU15" s="135">
        <f t="shared" si="9"/>
        <v>32562.680596890321</v>
      </c>
      <c r="AV15" s="135">
        <f t="shared" si="9"/>
        <v>32562.680596890321</v>
      </c>
      <c r="AW15" s="135">
        <f t="shared" si="9"/>
        <v>32562.680596890321</v>
      </c>
      <c r="AX15" s="147">
        <f t="shared" si="10"/>
        <v>130250.72238756128</v>
      </c>
      <c r="AY15" s="17"/>
      <c r="AZ15" s="607">
        <f t="shared" si="2"/>
        <v>29670.868371522643</v>
      </c>
      <c r="BA15" s="604">
        <f t="shared" si="3"/>
        <v>58555.27152560094</v>
      </c>
      <c r="BB15" s="604">
        <f t="shared" si="4"/>
        <v>26069.148557716882</v>
      </c>
      <c r="BC15" s="604">
        <f t="shared" si="5"/>
        <v>15955.433932720836</v>
      </c>
      <c r="BD15" s="615">
        <f t="shared" si="11"/>
        <v>130250.72238756131</v>
      </c>
      <c r="BF15" s="450">
        <f t="shared" si="6"/>
        <v>29670.868371522643</v>
      </c>
      <c r="BG15" s="444">
        <f t="shared" si="7"/>
        <v>26069.148557716882</v>
      </c>
      <c r="BH15" s="444"/>
      <c r="BI15" s="444"/>
      <c r="BJ15" s="444">
        <f t="shared" si="8"/>
        <v>58555.27152560094</v>
      </c>
      <c r="BK15" s="637">
        <f t="shared" si="12"/>
        <v>114295.28845484047</v>
      </c>
    </row>
    <row r="16" spans="1:63" ht="14.45" x14ac:dyDescent="0.3">
      <c r="A16" s="139"/>
      <c r="B16" s="162"/>
      <c r="C16" s="162">
        <v>1107</v>
      </c>
      <c r="D16" s="242" t="s">
        <v>104</v>
      </c>
      <c r="E16" s="238">
        <f>'GEF funding'!E16+'Appendix 2'!E16</f>
        <v>3286.2049910759702</v>
      </c>
      <c r="F16" s="238">
        <f>'GEF funding'!F16+'Appendix 2'!F16</f>
        <v>5257.9279857215515</v>
      </c>
      <c r="G16" s="238">
        <f>'GEF funding'!G16+'Appendix 2'!G16</f>
        <v>3286.2049910759702</v>
      </c>
      <c r="H16" s="238">
        <f>'GEF funding'!H16+'Appendix 2'!H16</f>
        <v>1971.7229946455823</v>
      </c>
      <c r="I16" s="274">
        <f>'GEF funding'!I16+'Appendix 2'!I16</f>
        <v>1314.4819964303879</v>
      </c>
      <c r="J16" s="274">
        <f>'GEF funding'!J16+'Appendix 2'!J16</f>
        <v>0</v>
      </c>
      <c r="K16" s="274">
        <f>'GEF funding'!K16+'Appendix 2'!K16</f>
        <v>0</v>
      </c>
      <c r="L16" s="274">
        <f>'GEF funding'!L16+'Appendix 2'!L16</f>
        <v>1314.4819964303879</v>
      </c>
      <c r="M16" s="274">
        <f>'GEF funding'!M16+'Appendix 2'!M16</f>
        <v>0</v>
      </c>
      <c r="N16" s="275">
        <f>'GEF funding'!N16+'Appendix 2'!N16</f>
        <v>7500.862613239713</v>
      </c>
      <c r="O16" s="238">
        <f>'GEF funding'!O16+'Appendix 2'!O16</f>
        <v>3063.9386263395841</v>
      </c>
      <c r="P16" s="238">
        <f>'GEF funding'!P16+'Appendix 2'!P16</f>
        <v>13106.848568230444</v>
      </c>
      <c r="Q16" s="238">
        <f>'GEF funding'!Q16+'Appendix 2'!Q16</f>
        <v>340.4376251488427</v>
      </c>
      <c r="R16" s="238">
        <f>'GEF funding'!R16+'Appendix 2'!R16</f>
        <v>5447.0020023814832</v>
      </c>
      <c r="S16" s="238">
        <f>'GEF funding'!S16+'Appendix 2'!S16</f>
        <v>7404.5183469873291</v>
      </c>
      <c r="T16" s="274">
        <f>'GEF funding'!T16+'Appendix 2'!T16</f>
        <v>3574.595064062848</v>
      </c>
      <c r="U16" s="274">
        <f>'GEF funding'!U16+'Appendix 2'!U16</f>
        <v>11489.76984877344</v>
      </c>
      <c r="V16" s="274">
        <f>'GEF funding'!V16+'Appendix 2'!V16</f>
        <v>510.6564377232641</v>
      </c>
      <c r="W16" s="274">
        <f>'GEF funding'!W16+'Appendix 2'!W16</f>
        <v>3063.9386263395841</v>
      </c>
      <c r="X16" s="274">
        <f>'GEF funding'!X16+'Appendix 2'!X16</f>
        <v>0</v>
      </c>
      <c r="Y16" s="240">
        <f>'GEF funding'!Y16+'Appendix 2'!Y16</f>
        <v>10723.785192188545</v>
      </c>
      <c r="Z16" s="239">
        <f>'GEF funding'!Z16+'Appendix 2'!Z16</f>
        <v>1186.8697644661283</v>
      </c>
      <c r="AA16" s="274">
        <f>'GEF funding'!AA16+'Appendix 2'!AA16</f>
        <v>3956.2325482204274</v>
      </c>
      <c r="AB16" s="274">
        <f>'GEF funding'!AB16+'Appendix 2'!AB16</f>
        <v>1186.8697644661283</v>
      </c>
      <c r="AC16" s="274">
        <f>'GEF funding'!AC16+'Appendix 2'!AC16</f>
        <v>0</v>
      </c>
      <c r="AD16" s="274">
        <f>'GEF funding'!AD16+'Appendix 2'!AD16</f>
        <v>2769.3627837542995</v>
      </c>
      <c r="AE16" s="274">
        <f>'GEF funding'!AE16+'Appendix 2'!AE16</f>
        <v>10771.716037931226</v>
      </c>
      <c r="AF16" s="274">
        <f>'GEF funding'!AF16+'Appendix 2'!AF16</f>
        <v>1384.6813918771497</v>
      </c>
      <c r="AG16" s="274">
        <f>'GEF funding'!AG16+'Appendix 2'!AG16</f>
        <v>0</v>
      </c>
      <c r="AH16" s="274">
        <f>'GEF funding'!AH16+'Appendix 2'!AH16</f>
        <v>2769.3627837542995</v>
      </c>
      <c r="AI16" s="274">
        <f>'GEF funding'!AI16+'Appendix 2'!AI16</f>
        <v>0</v>
      </c>
      <c r="AJ16" s="274">
        <f>'GEF funding'!AI16+'Appendix 2'!AI16</f>
        <v>0</v>
      </c>
      <c r="AK16" s="274">
        <f>'GEF funding'!AJ16+'Appendix 2'!AJ16</f>
        <v>0</v>
      </c>
      <c r="AL16" s="274">
        <f>'GEF funding'!AK16+'Appendix 2'!AK16</f>
        <v>5385.8580189656132</v>
      </c>
      <c r="AM16" s="274">
        <f>'GEF funding'!AL16+'Appendix 2'!AL16</f>
        <v>5385.8580189656132</v>
      </c>
      <c r="AN16" s="274">
        <f>'GEF funding'!AM16+'Appendix 2'!AM16</f>
        <v>0</v>
      </c>
      <c r="AO16" s="274">
        <f>'GEF funding'!AN16+'Appendix 2'!AN16</f>
        <v>0</v>
      </c>
      <c r="AP16" s="274">
        <f>'GEF funding'!AO16+'Appendix 2'!AO16</f>
        <v>0</v>
      </c>
      <c r="AQ16" s="274">
        <f>'GEF funding'!AP16+'Appendix 2'!AP16</f>
        <v>10030.990111858662</v>
      </c>
      <c r="AR16" s="274">
        <f t="shared" si="0"/>
        <v>127485.17913105448</v>
      </c>
      <c r="AS16" s="276"/>
      <c r="AT16" s="135">
        <f t="shared" si="9"/>
        <v>31871.29478276362</v>
      </c>
      <c r="AU16" s="135">
        <f t="shared" si="9"/>
        <v>31871.29478276362</v>
      </c>
      <c r="AV16" s="135">
        <f t="shared" si="9"/>
        <v>31871.29478276362</v>
      </c>
      <c r="AW16" s="135">
        <f t="shared" si="9"/>
        <v>31871.29478276362</v>
      </c>
      <c r="AX16" s="147">
        <f t="shared" si="10"/>
        <v>127485.17913105448</v>
      </c>
      <c r="AY16" s="17"/>
      <c r="AZ16" s="607">
        <f t="shared" si="2"/>
        <v>23931.887568619561</v>
      </c>
      <c r="BA16" s="604">
        <f t="shared" si="3"/>
        <v>58725.490338175368</v>
      </c>
      <c r="BB16" s="604">
        <f t="shared" si="4"/>
        <v>24025.09507446966</v>
      </c>
      <c r="BC16" s="604">
        <f t="shared" si="5"/>
        <v>20802.70614978989</v>
      </c>
      <c r="BD16" s="615">
        <f t="shared" si="11"/>
        <v>127485.17913105446</v>
      </c>
      <c r="BF16" s="450">
        <f t="shared" si="6"/>
        <v>23931.887568619561</v>
      </c>
      <c r="BG16" s="444">
        <f t="shared" si="7"/>
        <v>24025.09507446966</v>
      </c>
      <c r="BH16" s="444"/>
      <c r="BI16" s="444"/>
      <c r="BJ16" s="444">
        <f t="shared" si="8"/>
        <v>58725.490338175368</v>
      </c>
      <c r="BK16" s="637">
        <f t="shared" si="12"/>
        <v>106682.47298126458</v>
      </c>
    </row>
    <row r="17" spans="1:63" ht="28.9" x14ac:dyDescent="0.3">
      <c r="A17" s="139"/>
      <c r="B17" s="162"/>
      <c r="C17" s="352">
        <v>1108</v>
      </c>
      <c r="D17" s="237" t="s">
        <v>105</v>
      </c>
      <c r="E17" s="238">
        <f>'GEF funding'!E17+'Appendix 2'!E17</f>
        <v>0</v>
      </c>
      <c r="F17" s="238">
        <f>'GEF funding'!F17+'Appendix 2'!F17</f>
        <v>1971.7229946455823</v>
      </c>
      <c r="G17" s="238">
        <f>'GEF funding'!G17+'Appendix 2'!G17</f>
        <v>1971.7229946455823</v>
      </c>
      <c r="H17" s="238">
        <f>'GEF funding'!H17+'Appendix 2'!H17</f>
        <v>1971.7229946455823</v>
      </c>
      <c r="I17" s="274">
        <f>'GEF funding'!I17+'Appendix 2'!I17</f>
        <v>1544.5163458057059</v>
      </c>
      <c r="J17" s="274">
        <f>'GEF funding'!J17+'Appendix 2'!J17</f>
        <v>0</v>
      </c>
      <c r="K17" s="274">
        <f>'GEF funding'!K17+'Appendix 2'!K17</f>
        <v>0</v>
      </c>
      <c r="L17" s="274">
        <f>'GEF funding'!L17+'Appendix 2'!L17</f>
        <v>2891.8603921468534</v>
      </c>
      <c r="M17" s="274">
        <f>'GEF funding'!M17+'Appendix 2'!M17</f>
        <v>1643.1024955379851</v>
      </c>
      <c r="N17" s="275">
        <f>'GEF funding'!N17+'Appendix 2'!N17</f>
        <v>0</v>
      </c>
      <c r="O17" s="238">
        <f>'GEF funding'!O17+'Appendix 2'!O17</f>
        <v>1531.969313169792</v>
      </c>
      <c r="P17" s="238">
        <f>'GEF funding'!P17+'Appendix 2'!P17</f>
        <v>9830.1364261728322</v>
      </c>
      <c r="Q17" s="238">
        <f>'GEF funding'!Q17+'Appendix 2'!Q17</f>
        <v>0</v>
      </c>
      <c r="R17" s="238">
        <f>'GEF funding'!R17+'Appendix 2'!R17</f>
        <v>3276.7121420576109</v>
      </c>
      <c r="S17" s="238">
        <f>'GEF funding'!S17+'Appendix 2'!S17</f>
        <v>3276.7121420576109</v>
      </c>
      <c r="T17" s="274">
        <f>'GEF funding'!T17+'Appendix 2'!T17</f>
        <v>3276.7121420576109</v>
      </c>
      <c r="U17" s="274">
        <f>'GEF funding'!U17+'Appendix 2'!U17</f>
        <v>9830.1364261728322</v>
      </c>
      <c r="V17" s="274">
        <f>'GEF funding'!V17+'Appendix 2'!V17</f>
        <v>0</v>
      </c>
      <c r="W17" s="274">
        <f>'GEF funding'!W17+'Appendix 2'!W17</f>
        <v>0</v>
      </c>
      <c r="X17" s="274">
        <f>'GEF funding'!X17+'Appendix 2'!X17</f>
        <v>0</v>
      </c>
      <c r="Y17" s="240">
        <f>'GEF funding'!Y17+'Appendix 2'!Y17</f>
        <v>4595.9079395093768</v>
      </c>
      <c r="Z17" s="239">
        <f>'GEF funding'!Z17+'Appendix 2'!Z17</f>
        <v>2027.5691809629693</v>
      </c>
      <c r="AA17" s="274">
        <f>'GEF funding'!AA17+'Appendix 2'!AA17</f>
        <v>3807.8738276621616</v>
      </c>
      <c r="AB17" s="274">
        <f>'GEF funding'!AB17+'Appendix 2'!AB17</f>
        <v>0</v>
      </c>
      <c r="AC17" s="274">
        <f>'GEF funding'!AC17+'Appendix 2'!AC17</f>
        <v>0</v>
      </c>
      <c r="AD17" s="274">
        <f>'GEF funding'!AD17+'Appendix 2'!AD17</f>
        <v>1780.3046466991923</v>
      </c>
      <c r="AE17" s="274">
        <f>'GEF funding'!AE17+'Appendix 2'!AE17</f>
        <v>53858.580189656139</v>
      </c>
      <c r="AF17" s="274">
        <f>'GEF funding'!AF17+'Appendix 2'!AF17</f>
        <v>0</v>
      </c>
      <c r="AG17" s="274">
        <f>'GEF funding'!AG17+'Appendix 2'!AG17</f>
        <v>0</v>
      </c>
      <c r="AH17" s="274">
        <f>'GEF funding'!AH17+'Appendix 2'!AH17</f>
        <v>1780.3046466991923</v>
      </c>
      <c r="AI17" s="274">
        <f>'GEF funding'!AI17+'Appendix 2'!AI17</f>
        <v>0</v>
      </c>
      <c r="AJ17" s="274">
        <f>'GEF funding'!AI17+'Appendix 2'!AI17</f>
        <v>0</v>
      </c>
      <c r="AK17" s="274">
        <f>'GEF funding'!AJ17+'Appendix 2'!AJ17</f>
        <v>0</v>
      </c>
      <c r="AL17" s="274">
        <f>'GEF funding'!AK17+'Appendix 2'!AK17</f>
        <v>0</v>
      </c>
      <c r="AM17" s="274">
        <f>'GEF funding'!AL17+'Appendix 2'!AL17</f>
        <v>0</v>
      </c>
      <c r="AN17" s="274">
        <f>'GEF funding'!AM17+'Appendix 2'!AM17</f>
        <v>0</v>
      </c>
      <c r="AO17" s="274">
        <f>'GEF funding'!AN17+'Appendix 2'!AN17</f>
        <v>0</v>
      </c>
      <c r="AP17" s="274">
        <f>'GEF funding'!AO17+'Appendix 2'!AO17</f>
        <v>53858.580189656139</v>
      </c>
      <c r="AQ17" s="274">
        <f>'GEF funding'!AP17+'Appendix 2'!AP17</f>
        <v>1253.8737639823328</v>
      </c>
      <c r="AR17" s="274">
        <f t="shared" si="0"/>
        <v>165980.02119394307</v>
      </c>
      <c r="AS17" s="276"/>
      <c r="AT17" s="135">
        <f t="shared" ref="AT17" si="13">$AR17/3</f>
        <v>55326.67373131436</v>
      </c>
      <c r="AU17" s="135">
        <f t="shared" ref="AU17:AW17" si="14">$AR17/3</f>
        <v>55326.67373131436</v>
      </c>
      <c r="AV17" s="135">
        <f t="shared" si="14"/>
        <v>55326.67373131436</v>
      </c>
      <c r="AW17" s="135">
        <f t="shared" si="14"/>
        <v>55326.67373131436</v>
      </c>
      <c r="AX17" s="147">
        <f t="shared" si="10"/>
        <v>221306.69492525744</v>
      </c>
      <c r="AY17" s="17"/>
      <c r="AZ17" s="607">
        <f t="shared" si="2"/>
        <v>11994.648217427291</v>
      </c>
      <c r="BA17" s="604">
        <f t="shared" si="3"/>
        <v>35618.286531197671</v>
      </c>
      <c r="BB17" s="604">
        <f t="shared" si="4"/>
        <v>63254.632491679658</v>
      </c>
      <c r="BC17" s="604">
        <f t="shared" si="5"/>
        <v>55112.453953638469</v>
      </c>
      <c r="BD17" s="615">
        <f t="shared" si="11"/>
        <v>165980.0211939431</v>
      </c>
      <c r="BF17" s="450">
        <f t="shared" si="6"/>
        <v>11994.648217427291</v>
      </c>
      <c r="BG17" s="444">
        <f t="shared" si="7"/>
        <v>63254.632491679658</v>
      </c>
      <c r="BH17" s="444"/>
      <c r="BI17" s="444"/>
      <c r="BJ17" s="444">
        <f t="shared" si="8"/>
        <v>35618.286531197671</v>
      </c>
      <c r="BK17" s="637">
        <f t="shared" si="12"/>
        <v>110867.56724030463</v>
      </c>
    </row>
    <row r="18" spans="1:63" ht="14.45" x14ac:dyDescent="0.3">
      <c r="A18" s="139"/>
      <c r="B18" s="162"/>
      <c r="C18" s="162"/>
      <c r="D18" s="342"/>
      <c r="E18" s="353"/>
      <c r="F18" s="356"/>
      <c r="G18" s="356"/>
      <c r="H18" s="356"/>
      <c r="I18" s="354"/>
      <c r="J18" s="354"/>
      <c r="K18" s="354"/>
      <c r="L18" s="699"/>
      <c r="M18" s="699"/>
      <c r="N18" s="355"/>
      <c r="O18" s="353"/>
      <c r="P18" s="356"/>
      <c r="Q18" s="356"/>
      <c r="R18" s="356"/>
      <c r="S18" s="356"/>
      <c r="T18" s="354"/>
      <c r="U18" s="354"/>
      <c r="V18" s="354"/>
      <c r="W18" s="354"/>
      <c r="X18" s="354"/>
      <c r="Y18" s="571"/>
      <c r="Z18" s="356"/>
      <c r="AA18" s="354"/>
      <c r="AB18" s="354"/>
      <c r="AC18" s="354"/>
      <c r="AD18" s="354"/>
      <c r="AE18" s="354"/>
      <c r="AF18" s="354"/>
      <c r="AG18" s="354"/>
      <c r="AH18" s="354"/>
      <c r="AI18" s="354"/>
      <c r="AJ18" s="354"/>
      <c r="AK18" s="354"/>
      <c r="AL18" s="354"/>
      <c r="AM18" s="354"/>
      <c r="AN18" s="354"/>
      <c r="AO18" s="354"/>
      <c r="AP18" s="354"/>
      <c r="AQ18" s="354"/>
      <c r="AR18" s="274"/>
      <c r="AS18" s="357"/>
      <c r="AT18" s="135"/>
      <c r="AU18" s="135"/>
      <c r="AV18" s="135"/>
      <c r="AW18" s="135"/>
      <c r="AX18" s="147"/>
      <c r="AY18" s="17"/>
      <c r="AZ18" s="607"/>
      <c r="BA18" s="604"/>
      <c r="BB18" s="604"/>
      <c r="BC18" s="604"/>
      <c r="BD18" s="615"/>
      <c r="BF18" s="159"/>
      <c r="BG18" s="168"/>
      <c r="BH18" s="383"/>
      <c r="BI18" s="383"/>
      <c r="BJ18" s="383"/>
      <c r="BK18" s="635"/>
    </row>
    <row r="19" spans="1:63" ht="14.45" x14ac:dyDescent="0.3">
      <c r="A19" s="138"/>
      <c r="B19" s="176"/>
      <c r="C19" s="258">
        <v>1199</v>
      </c>
      <c r="D19" s="269" t="s">
        <v>106</v>
      </c>
      <c r="E19" s="260">
        <f>SUM(E10:E17)</f>
        <v>6743.9396867011128</v>
      </c>
      <c r="F19" s="260">
        <f t="shared" ref="F19:H19" si="15">SUM(F10:F17)</f>
        <v>44113.658372640493</v>
      </c>
      <c r="G19" s="260">
        <f t="shared" si="15"/>
        <v>22976.898858098877</v>
      </c>
      <c r="H19" s="260">
        <f t="shared" si="15"/>
        <v>14673.480335020013</v>
      </c>
      <c r="I19" s="261">
        <f t="shared" ref="I19:X19" si="16">SUM(I10:I17)</f>
        <v>12662.757309487231</v>
      </c>
      <c r="J19" s="261">
        <f t="shared" si="16"/>
        <v>26486.969842240727</v>
      </c>
      <c r="K19" s="261">
        <f t="shared" si="16"/>
        <v>9245.2485984225987</v>
      </c>
      <c r="L19" s="261">
        <f t="shared" si="16"/>
        <v>17960.384746045493</v>
      </c>
      <c r="M19" s="261">
        <f t="shared" si="16"/>
        <v>12164.694199926633</v>
      </c>
      <c r="N19" s="262">
        <f t="shared" si="16"/>
        <v>102734.15539221637</v>
      </c>
      <c r="O19" s="260">
        <f t="shared" si="16"/>
        <v>22408.702789882638</v>
      </c>
      <c r="P19" s="260">
        <f t="shared" si="16"/>
        <v>94798.370514967901</v>
      </c>
      <c r="Q19" s="260">
        <f t="shared" si="16"/>
        <v>18318.725230260123</v>
      </c>
      <c r="R19" s="260">
        <f t="shared" si="16"/>
        <v>44614.721652050714</v>
      </c>
      <c r="S19" s="260">
        <f t="shared" si="16"/>
        <v>85496.184569366116</v>
      </c>
      <c r="T19" s="261">
        <f t="shared" si="16"/>
        <v>25637.754987261822</v>
      </c>
      <c r="U19" s="261">
        <f t="shared" si="16"/>
        <v>85572.974113045129</v>
      </c>
      <c r="V19" s="261">
        <f t="shared" si="16"/>
        <v>54462.843246042496</v>
      </c>
      <c r="W19" s="261">
        <f t="shared" si="16"/>
        <v>36914.432238153473</v>
      </c>
      <c r="X19" s="261">
        <f t="shared" si="16"/>
        <v>13452.582352317082</v>
      </c>
      <c r="Y19" s="311">
        <f t="shared" ref="Y19:AQ19" si="17">SUM(Y10:Y17)</f>
        <v>111735.86459885925</v>
      </c>
      <c r="Z19" s="263">
        <f t="shared" si="17"/>
        <v>19366.546610184199</v>
      </c>
      <c r="AA19" s="261">
        <f t="shared" si="17"/>
        <v>52184.825149862118</v>
      </c>
      <c r="AB19" s="261">
        <f t="shared" si="17"/>
        <v>16884.79019112973</v>
      </c>
      <c r="AC19" s="261">
        <f t="shared" si="17"/>
        <v>4159.5067954756778</v>
      </c>
      <c r="AD19" s="261">
        <f t="shared" si="17"/>
        <v>17398.459442829993</v>
      </c>
      <c r="AE19" s="261">
        <f t="shared" si="17"/>
        <v>159564.88300611151</v>
      </c>
      <c r="AF19" s="261">
        <f t="shared" si="17"/>
        <v>26215.243140963699</v>
      </c>
      <c r="AG19" s="261">
        <f t="shared" si="17"/>
        <v>16900.870262348282</v>
      </c>
      <c r="AH19" s="261">
        <f t="shared" si="17"/>
        <v>16574.42670726158</v>
      </c>
      <c r="AI19" s="261">
        <f t="shared" si="17"/>
        <v>4159.5067954756778</v>
      </c>
      <c r="AJ19" s="261">
        <f t="shared" si="17"/>
        <v>4159.5067954756778</v>
      </c>
      <c r="AK19" s="261">
        <f t="shared" si="17"/>
        <v>11917.330731304188</v>
      </c>
      <c r="AL19" s="261">
        <f t="shared" si="17"/>
        <v>17196.159858793399</v>
      </c>
      <c r="AM19" s="261">
        <f t="shared" si="17"/>
        <v>16657.574056896839</v>
      </c>
      <c r="AN19" s="261">
        <f t="shared" si="17"/>
        <v>2487.6178525017776</v>
      </c>
      <c r="AO19" s="261">
        <f t="shared" si="17"/>
        <v>50527.613489123563</v>
      </c>
      <c r="AP19" s="261">
        <f t="shared" si="17"/>
        <v>55508.580189656139</v>
      </c>
      <c r="AQ19" s="261">
        <f t="shared" si="17"/>
        <v>106793.1010258927</v>
      </c>
      <c r="AR19" s="261">
        <f>SUM(AR10:AR17)</f>
        <v>1461831.8857342931</v>
      </c>
      <c r="AS19" s="264"/>
      <c r="AT19" s="227">
        <f>SUM(AT10:AT17)</f>
        <v>379289.63986640191</v>
      </c>
      <c r="AU19" s="227">
        <f t="shared" ref="AU19:AW19" si="18">SUM(AU10:AU17)</f>
        <v>379289.63986640191</v>
      </c>
      <c r="AV19" s="227">
        <f t="shared" si="18"/>
        <v>379289.63986640191</v>
      </c>
      <c r="AW19" s="227">
        <f t="shared" si="18"/>
        <v>379289.63986640191</v>
      </c>
      <c r="AX19" s="365">
        <f>SUM(AX10:AX17)</f>
        <v>1517158.5594656076</v>
      </c>
      <c r="AY19" s="17"/>
      <c r="AZ19" s="608">
        <f>SUM(E19:N19)</f>
        <v>269762.18734079954</v>
      </c>
      <c r="BA19" s="49">
        <f>SUM(O19:Y19)</f>
        <v>593413.15629220672</v>
      </c>
      <c r="BB19" s="49">
        <f>SUM(Z19:AK19)</f>
        <v>349485.89562842232</v>
      </c>
      <c r="BC19" s="49">
        <f>SUM(AL19:AQ19)</f>
        <v>249170.64647286444</v>
      </c>
      <c r="BD19" s="616">
        <f>SUM(AZ19:BC19)</f>
        <v>1461831.8857342931</v>
      </c>
      <c r="BF19" s="460">
        <f>SUM(E19:N19)</f>
        <v>269762.18734079954</v>
      </c>
      <c r="BG19" s="461">
        <f>SUM(Z19:AK19)</f>
        <v>349485.89562842232</v>
      </c>
      <c r="BH19" s="461"/>
      <c r="BI19" s="461"/>
      <c r="BJ19" s="461">
        <f>SUM(O19:Y19)</f>
        <v>593413.15629220672</v>
      </c>
      <c r="BK19" s="638">
        <f>SUM(BF19:BJ19)</f>
        <v>1212661.2392614286</v>
      </c>
    </row>
    <row r="20" spans="1:63" ht="14.45" x14ac:dyDescent="0.3">
      <c r="A20" s="141"/>
      <c r="B20" s="184"/>
      <c r="C20" s="184"/>
      <c r="D20" s="184"/>
      <c r="E20" s="186"/>
      <c r="F20" s="187"/>
      <c r="G20" s="187"/>
      <c r="H20" s="187"/>
      <c r="I20" s="187"/>
      <c r="J20" s="187"/>
      <c r="K20" s="187"/>
      <c r="L20" s="187"/>
      <c r="M20" s="187"/>
      <c r="N20" s="188"/>
      <c r="O20" s="186"/>
      <c r="P20" s="187"/>
      <c r="Q20" s="187"/>
      <c r="R20" s="187"/>
      <c r="S20" s="187"/>
      <c r="T20" s="187"/>
      <c r="U20" s="187"/>
      <c r="V20" s="187"/>
      <c r="W20" s="187"/>
      <c r="X20" s="194"/>
      <c r="Y20" s="188"/>
      <c r="Z20" s="187"/>
      <c r="AA20" s="187"/>
      <c r="AB20" s="187"/>
      <c r="AC20" s="187"/>
      <c r="AD20" s="187"/>
      <c r="AE20" s="187"/>
      <c r="AF20" s="187"/>
      <c r="AG20" s="187"/>
      <c r="AH20" s="187"/>
      <c r="AI20" s="187"/>
      <c r="AJ20" s="187"/>
      <c r="AK20" s="187"/>
      <c r="AL20" s="187"/>
      <c r="AM20" s="187"/>
      <c r="AN20" s="187"/>
      <c r="AO20" s="187"/>
      <c r="AP20" s="187"/>
      <c r="AQ20" s="187"/>
      <c r="AR20" s="187"/>
      <c r="AS20" s="189"/>
      <c r="AT20" s="228"/>
      <c r="AU20" s="228"/>
      <c r="AV20" s="228"/>
      <c r="AW20" s="228"/>
      <c r="AX20" s="366"/>
      <c r="AY20" s="17"/>
      <c r="AZ20" s="607"/>
      <c r="BA20" s="604"/>
      <c r="BB20" s="604"/>
      <c r="BC20" s="604"/>
      <c r="BD20" s="615"/>
      <c r="BF20" s="159"/>
      <c r="BG20" s="168"/>
      <c r="BH20" s="383"/>
      <c r="BI20" s="383"/>
      <c r="BJ20" s="383"/>
      <c r="BK20" s="635"/>
    </row>
    <row r="21" spans="1:63" ht="14.45" x14ac:dyDescent="0.3">
      <c r="A21" s="138"/>
      <c r="B21" s="229">
        <v>1200</v>
      </c>
      <c r="C21" s="229" t="s">
        <v>107</v>
      </c>
      <c r="D21" s="230"/>
      <c r="E21" s="301"/>
      <c r="F21" s="304"/>
      <c r="G21" s="304"/>
      <c r="H21" s="304"/>
      <c r="I21" s="302"/>
      <c r="J21" s="302"/>
      <c r="K21" s="302"/>
      <c r="L21" s="692"/>
      <c r="M21" s="692"/>
      <c r="N21" s="303"/>
      <c r="O21" s="301"/>
      <c r="P21" s="304"/>
      <c r="Q21" s="304"/>
      <c r="R21" s="304"/>
      <c r="S21" s="304"/>
      <c r="T21" s="302"/>
      <c r="U21" s="302"/>
      <c r="V21" s="302"/>
      <c r="W21" s="302"/>
      <c r="X21" s="302"/>
      <c r="Y21" s="566"/>
      <c r="Z21" s="304"/>
      <c r="AA21" s="302"/>
      <c r="AB21" s="302"/>
      <c r="AC21" s="302"/>
      <c r="AD21" s="302"/>
      <c r="AE21" s="302"/>
      <c r="AF21" s="302"/>
      <c r="AG21" s="302"/>
      <c r="AH21" s="302"/>
      <c r="AI21" s="302"/>
      <c r="AJ21" s="302"/>
      <c r="AK21" s="302"/>
      <c r="AL21" s="302"/>
      <c r="AM21" s="302"/>
      <c r="AN21" s="302"/>
      <c r="AO21" s="302"/>
      <c r="AP21" s="302"/>
      <c r="AQ21" s="302"/>
      <c r="AR21" s="302"/>
      <c r="AS21" s="264"/>
      <c r="AT21" s="235"/>
      <c r="AU21" s="236"/>
      <c r="AV21" s="236"/>
      <c r="AW21" s="236"/>
      <c r="AX21" s="367"/>
      <c r="AY21" s="17"/>
      <c r="AZ21" s="607"/>
      <c r="BA21" s="604"/>
      <c r="BB21" s="604"/>
      <c r="BC21" s="604"/>
      <c r="BD21" s="615"/>
      <c r="BF21" s="174"/>
      <c r="BG21" s="168"/>
      <c r="BH21" s="383"/>
      <c r="BI21" s="383"/>
      <c r="BJ21" s="383"/>
      <c r="BK21" s="635"/>
    </row>
    <row r="22" spans="1:63" ht="28.9" x14ac:dyDescent="0.3">
      <c r="A22" s="138"/>
      <c r="B22" s="176"/>
      <c r="C22" s="212">
        <v>1201</v>
      </c>
      <c r="D22" s="237" t="s">
        <v>108</v>
      </c>
      <c r="E22" s="238">
        <f>'GEF funding'!E22+'Appendix 2'!E22</f>
        <v>0</v>
      </c>
      <c r="F22" s="238">
        <f>'GEF funding'!F22+'Appendix 2'!F22</f>
        <v>1101.6679804057333</v>
      </c>
      <c r="G22" s="238">
        <f>'GEF funding'!G22+'Appendix 2'!G22</f>
        <v>0</v>
      </c>
      <c r="H22" s="238">
        <f>'GEF funding'!H22+'Appendix 2'!H22</f>
        <v>1101.6679804057333</v>
      </c>
      <c r="I22" s="274">
        <f>'GEF funding'!I22+'Appendix 2'!I22</f>
        <v>1101.6679804057333</v>
      </c>
      <c r="J22" s="274">
        <f>'GEF funding'!J22+'Appendix 2'!J22</f>
        <v>550.83399020286663</v>
      </c>
      <c r="K22" s="274">
        <f>'GEF funding'!K22+'Appendix 2'!K22</f>
        <v>0</v>
      </c>
      <c r="L22" s="274">
        <f>'GEF funding'!L22+'Appendix 2'!L22</f>
        <v>1762.668768649173</v>
      </c>
      <c r="M22" s="274">
        <f>'GEF funding'!M22+'Appendix 2'!M22</f>
        <v>0</v>
      </c>
      <c r="N22" s="275">
        <f>'GEF funding'!N22+'Appendix 2'!N22</f>
        <v>6007.0775344096628</v>
      </c>
      <c r="O22" s="238">
        <f>'GEF funding'!O22+'Appendix 2'!O22</f>
        <v>1676.3937305329291</v>
      </c>
      <c r="P22" s="238">
        <f>'GEF funding'!P22+'Appendix 2'!P22</f>
        <v>3492.4869386102687</v>
      </c>
      <c r="Q22" s="238">
        <f>'GEF funding'!Q22+'Appendix 2'!Q22</f>
        <v>1816.0932080773398</v>
      </c>
      <c r="R22" s="238">
        <f>'GEF funding'!R22+'Appendix 2'!R22</f>
        <v>2374.8911182549828</v>
      </c>
      <c r="S22" s="238">
        <f>'GEF funding'!S22+'Appendix 2'!S22</f>
        <v>6007.0775344096628</v>
      </c>
      <c r="T22" s="274">
        <f>'GEF funding'!T22+'Appendix 2'!T22</f>
        <v>558.79791017764308</v>
      </c>
      <c r="U22" s="274">
        <f>'GEF funding'!U22+'Appendix 2'!U22</f>
        <v>3492.4869386102687</v>
      </c>
      <c r="V22" s="274">
        <f>'GEF funding'!V22+'Appendix 2'!V22</f>
        <v>3352.7874610658582</v>
      </c>
      <c r="W22" s="274">
        <f>'GEF funding'!W22+'Appendix 2'!W22</f>
        <v>838.19686526646456</v>
      </c>
      <c r="X22" s="274">
        <f>'GEF funding'!X22+'Appendix 2'!X22</f>
        <v>186.26597005921434</v>
      </c>
      <c r="Y22" s="240">
        <f>'GEF funding'!Y22+'Appendix 2'!Y22</f>
        <v>5634.545594291234</v>
      </c>
      <c r="Z22" s="239">
        <f>'GEF funding'!Z22+'Appendix 2'!Z22</f>
        <v>1741.9581961618744</v>
      </c>
      <c r="AA22" s="274">
        <f>'GEF funding'!AA22+'Appendix 2'!AA22</f>
        <v>3788.7590766520766</v>
      </c>
      <c r="AB22" s="274">
        <f>'GEF funding'!AB22+'Appendix 2'!AB22</f>
        <v>783.88118827284347</v>
      </c>
      <c r="AC22" s="274">
        <f>'GEF funding'!AC22+'Appendix 2'!AC22</f>
        <v>522.58745884856228</v>
      </c>
      <c r="AD22" s="274">
        <f>'GEF funding'!AD22+'Appendix 2'!AD22</f>
        <v>0</v>
      </c>
      <c r="AE22" s="274">
        <f>'GEF funding'!AE22+'Appendix 2'!AE22</f>
        <v>2612.9372942428113</v>
      </c>
      <c r="AF22" s="274">
        <f>'GEF funding'!AF22+'Appendix 2'!AF22</f>
        <v>5095.2277237734825</v>
      </c>
      <c r="AG22" s="274">
        <f>'GEF funding'!AG22+'Appendix 2'!AG22</f>
        <v>522.58745884856228</v>
      </c>
      <c r="AH22" s="274">
        <f>'GEF funding'!AH22+'Appendix 2'!AH22</f>
        <v>0</v>
      </c>
      <c r="AI22" s="274">
        <f>'GEF funding'!AI22+'Appendix 2'!AI22</f>
        <v>522.58745884856228</v>
      </c>
      <c r="AJ22" s="274">
        <f>'GEF funding'!AI22+'Appendix 2'!AI22</f>
        <v>522.58745884856228</v>
      </c>
      <c r="AK22" s="274">
        <f>'GEF funding'!AJ22+'Appendix 2'!AJ22</f>
        <v>0</v>
      </c>
      <c r="AL22" s="274">
        <f>'GEF funding'!AK22+'Appendix 2'!AK22</f>
        <v>0</v>
      </c>
      <c r="AM22" s="274">
        <f>'GEF funding'!AL22+'Appendix 2'!AL22</f>
        <v>0</v>
      </c>
      <c r="AN22" s="274">
        <f>'GEF funding'!AM22+'Appendix 2'!AM22</f>
        <v>0</v>
      </c>
      <c r="AO22" s="274">
        <f>'GEF funding'!AN22+'Appendix 2'!AN22</f>
        <v>1164.0427203678373</v>
      </c>
      <c r="AP22" s="274">
        <f>'GEF funding'!AO22+'Appendix 2'!AO22</f>
        <v>5000</v>
      </c>
      <c r="AQ22" s="274">
        <f>'GEF funding'!AP22+'Appendix 2'!AP22</f>
        <v>5005.5874050578004</v>
      </c>
      <c r="AR22" s="274">
        <f t="shared" ref="AR22:AR30" si="19">SUM(E22:AQ22)</f>
        <v>68338.350943757716</v>
      </c>
      <c r="AS22" s="276"/>
      <c r="AT22" s="135">
        <f t="shared" ref="AT22:AW30" si="20">$AR22/4</f>
        <v>17084.587735939429</v>
      </c>
      <c r="AU22" s="135">
        <f t="shared" si="20"/>
        <v>17084.587735939429</v>
      </c>
      <c r="AV22" s="135">
        <f t="shared" si="20"/>
        <v>17084.587735939429</v>
      </c>
      <c r="AW22" s="135">
        <f t="shared" si="20"/>
        <v>17084.587735939429</v>
      </c>
      <c r="AX22" s="147">
        <f t="shared" ref="AX22:AX30" si="21">SUM(AT22:AW22)</f>
        <v>68338.350943757716</v>
      </c>
      <c r="AY22" s="17"/>
      <c r="AZ22" s="607">
        <f t="shared" ref="AZ22:AZ30" si="22">SUM(E22:N22)</f>
        <v>11625.584234478902</v>
      </c>
      <c r="BA22" s="604">
        <f t="shared" ref="BA22:BA30" si="23">SUM(O22:Y22)</f>
        <v>29430.023269355868</v>
      </c>
      <c r="BB22" s="604">
        <f t="shared" ref="BB22:BB30" si="24">SUM(Z22:AK22)</f>
        <v>16113.113314497337</v>
      </c>
      <c r="BC22" s="604">
        <f t="shared" ref="BC22:BC30" si="25">SUM(AL22:AQ22)</f>
        <v>11169.630125425638</v>
      </c>
      <c r="BD22" s="615">
        <f t="shared" ref="BD22:BD30" si="26">SUM(AZ22:BC22)</f>
        <v>68338.350943757745</v>
      </c>
      <c r="BF22" s="450">
        <f t="shared" ref="BF22:BF30" si="27">SUM(E22:N22)</f>
        <v>11625.584234478902</v>
      </c>
      <c r="BG22" s="444">
        <f t="shared" ref="BG22:BG30" si="28">SUM(Z22:AK22)</f>
        <v>16113.113314497337</v>
      </c>
      <c r="BH22" s="444"/>
      <c r="BI22" s="444"/>
      <c r="BJ22" s="444">
        <f t="shared" ref="BJ22:BJ30" si="29">SUM(O22:Y22)</f>
        <v>29430.023269355868</v>
      </c>
      <c r="BK22" s="637">
        <f t="shared" ref="BK22:BK30" si="30">SUM(BF22:BJ22)</f>
        <v>57168.720818332105</v>
      </c>
    </row>
    <row r="23" spans="1:63" ht="28.9" x14ac:dyDescent="0.3">
      <c r="A23" s="138"/>
      <c r="B23" s="176"/>
      <c r="C23" s="212">
        <v>1202</v>
      </c>
      <c r="D23" s="237" t="s">
        <v>109</v>
      </c>
      <c r="E23" s="238">
        <f>'GEF funding'!E23+'Appendix 2'!E23</f>
        <v>0</v>
      </c>
      <c r="F23" s="238">
        <f>'GEF funding'!F23+'Appendix 2'!F23</f>
        <v>2423.6695568926129</v>
      </c>
      <c r="G23" s="238">
        <f>'GEF funding'!G23+'Appendix 2'!G23</f>
        <v>1762.668768649173</v>
      </c>
      <c r="H23" s="238">
        <f>'GEF funding'!H23+'Appendix 2'!H23</f>
        <v>220.33359608114662</v>
      </c>
      <c r="I23" s="274">
        <f>'GEF funding'!I23+'Appendix 2'!I23</f>
        <v>661.00078824343996</v>
      </c>
      <c r="J23" s="274">
        <f>'GEF funding'!J23+'Appendix 2'!J23</f>
        <v>7932.0094589212786</v>
      </c>
      <c r="K23" s="274">
        <f>'GEF funding'!K23+'Appendix 2'!K23</f>
        <v>2644.0031529737598</v>
      </c>
      <c r="L23" s="274">
        <f>'GEF funding'!L23+'Appendix 2'!L23</f>
        <v>440.66719216229325</v>
      </c>
      <c r="M23" s="274">
        <f>'GEF funding'!M23+'Appendix 2'!M23</f>
        <v>0</v>
      </c>
      <c r="N23" s="275">
        <f>'GEF funding'!N23+'Appendix 2'!N23</f>
        <v>13131.750889174611</v>
      </c>
      <c r="O23" s="238">
        <f>'GEF funding'!O23+'Appendix 2'!O23</f>
        <v>1676.3937305329291</v>
      </c>
      <c r="P23" s="238">
        <f>'GEF funding'!P23+'Appendix 2'!P23</f>
        <v>9220.1655179311092</v>
      </c>
      <c r="Q23" s="238">
        <f>'GEF funding'!Q23+'Appendix 2'!Q23</f>
        <v>4190.9843263323228</v>
      </c>
      <c r="R23" s="238">
        <f>'GEF funding'!R23+'Appendix 2'!R23</f>
        <v>5867.3780568652519</v>
      </c>
      <c r="S23" s="238">
        <f>'GEF funding'!S23+'Appendix 2'!S23</f>
        <v>15087.543574796362</v>
      </c>
      <c r="T23" s="274">
        <f>'GEF funding'!T23+'Appendix 2'!T23</f>
        <v>2235.1916407105723</v>
      </c>
      <c r="U23" s="274">
        <f>'GEF funding'!U23+'Appendix 2'!U23</f>
        <v>7264.3728323093592</v>
      </c>
      <c r="V23" s="274">
        <f>'GEF funding'!V23+'Appendix 2'!V23</f>
        <v>20815.222154117204</v>
      </c>
      <c r="W23" s="274">
        <f>'GEF funding'!W23+'Appendix 2'!W23</f>
        <v>10896.559248464038</v>
      </c>
      <c r="X23" s="274">
        <f>'GEF funding'!X23+'Appendix 2'!X23</f>
        <v>6659.0084296169125</v>
      </c>
      <c r="Y23" s="240">
        <f>'GEF funding'!Y23+'Appendix 2'!Y23</f>
        <v>22584.748869679737</v>
      </c>
      <c r="Z23" s="239">
        <f>'GEF funding'!Z23+'Appendix 2'!Z23</f>
        <v>7795.2629278243867</v>
      </c>
      <c r="AA23" s="274">
        <f>'GEF funding'!AA23+'Appendix 2'!AA23</f>
        <v>25737.432348291692</v>
      </c>
      <c r="AB23" s="274">
        <f>'GEF funding'!AB23+'Appendix 2'!AB23</f>
        <v>10190.455447546965</v>
      </c>
      <c r="AC23" s="274">
        <f>'GEF funding'!AC23+'Appendix 2'!AC23</f>
        <v>4180.6996707884982</v>
      </c>
      <c r="AD23" s="274">
        <f>'GEF funding'!AD23+'Appendix 2'!AD23</f>
        <v>4050.0528060763577</v>
      </c>
      <c r="AE23" s="274">
        <f>'GEF funding'!AE23+'Appendix 2'!AE23</f>
        <v>14371.155118335462</v>
      </c>
      <c r="AF23" s="274">
        <f>'GEF funding'!AF23+'Appendix 2'!AF23</f>
        <v>11758.217824092651</v>
      </c>
      <c r="AG23" s="274">
        <f>'GEF funding'!AG23+'Appendix 2'!AG23</f>
        <v>18682.501653836101</v>
      </c>
      <c r="AH23" s="274">
        <f>'GEF funding'!AH23+'Appendix 2'!AH23</f>
        <v>3135.5247530913739</v>
      </c>
      <c r="AI23" s="274">
        <f>'GEF funding'!AI23+'Appendix 2'!AI23</f>
        <v>4180.6996707884982</v>
      </c>
      <c r="AJ23" s="274">
        <f>'GEF funding'!AI23+'Appendix 2'!AI23</f>
        <v>4180.6996707884982</v>
      </c>
      <c r="AK23" s="274">
        <f>'GEF funding'!AJ23+'Appendix 2'!AJ23</f>
        <v>13587.27393006262</v>
      </c>
      <c r="AL23" s="274">
        <f>'GEF funding'!AK23+'Appendix 2'!AK23</f>
        <v>0</v>
      </c>
      <c r="AM23" s="274">
        <f>'GEF funding'!AL23+'Appendix 2'!AL23</f>
        <v>0</v>
      </c>
      <c r="AN23" s="274">
        <f>'GEF funding'!AM23+'Appendix 2'!AM23</f>
        <v>2037.0747606437155</v>
      </c>
      <c r="AO23" s="274">
        <f>'GEF funding'!AN23+'Appendix 2'!AN23</f>
        <v>25000</v>
      </c>
      <c r="AP23" s="274">
        <f>'GEF funding'!AO23+'Appendix 2'!AO23</f>
        <v>0</v>
      </c>
      <c r="AQ23" s="274">
        <f>'GEF funding'!AP23+'Appendix 2'!AP23</f>
        <v>13460.6408055176</v>
      </c>
      <c r="AR23" s="274">
        <f t="shared" si="19"/>
        <v>298061.36317213858</v>
      </c>
      <c r="AS23" s="276"/>
      <c r="AT23" s="135">
        <f t="shared" si="20"/>
        <v>74515.340793034644</v>
      </c>
      <c r="AU23" s="135">
        <f t="shared" si="20"/>
        <v>74515.340793034644</v>
      </c>
      <c r="AV23" s="135">
        <f t="shared" si="20"/>
        <v>74515.340793034644</v>
      </c>
      <c r="AW23" s="135">
        <f t="shared" si="20"/>
        <v>74515.340793034644</v>
      </c>
      <c r="AX23" s="147">
        <f t="shared" si="21"/>
        <v>298061.36317213858</v>
      </c>
      <c r="AY23" s="17"/>
      <c r="AZ23" s="607">
        <f t="shared" si="22"/>
        <v>29216.103403098314</v>
      </c>
      <c r="BA23" s="604">
        <f t="shared" si="23"/>
        <v>106497.56838135578</v>
      </c>
      <c r="BB23" s="604">
        <f t="shared" si="24"/>
        <v>121849.97582152311</v>
      </c>
      <c r="BC23" s="604">
        <f t="shared" si="25"/>
        <v>40497.715566161314</v>
      </c>
      <c r="BD23" s="615">
        <f t="shared" si="26"/>
        <v>298061.36317213852</v>
      </c>
      <c r="BF23" s="450">
        <f t="shared" si="27"/>
        <v>29216.103403098314</v>
      </c>
      <c r="BG23" s="444">
        <f t="shared" si="28"/>
        <v>121849.97582152311</v>
      </c>
      <c r="BH23" s="444"/>
      <c r="BI23" s="444"/>
      <c r="BJ23" s="444">
        <f t="shared" si="29"/>
        <v>106497.56838135578</v>
      </c>
      <c r="BK23" s="637">
        <f t="shared" si="30"/>
        <v>257563.6476059772</v>
      </c>
    </row>
    <row r="24" spans="1:63" ht="14.45" x14ac:dyDescent="0.3">
      <c r="A24" s="138"/>
      <c r="B24" s="176"/>
      <c r="C24" s="212">
        <v>1203</v>
      </c>
      <c r="D24" s="242" t="s">
        <v>110</v>
      </c>
      <c r="E24" s="238">
        <f>'GEF funding'!E24+'Appendix 2'!E24</f>
        <v>1101.6679804057333</v>
      </c>
      <c r="F24" s="238">
        <f>'GEF funding'!F24+'Appendix 2'!F24</f>
        <v>2203.3359608114665</v>
      </c>
      <c r="G24" s="238">
        <f>'GEF funding'!G24+'Appendix 2'!G24</f>
        <v>1101.6679804057333</v>
      </c>
      <c r="H24" s="238">
        <f>'GEF funding'!H24+'Appendix 2'!H24</f>
        <v>661.00078824343996</v>
      </c>
      <c r="I24" s="274">
        <f>'GEF funding'!I24+'Appendix 2'!I24</f>
        <v>550.83399020286663</v>
      </c>
      <c r="J24" s="274">
        <f>'GEF funding'!J24+'Appendix 2'!J24</f>
        <v>0</v>
      </c>
      <c r="K24" s="274">
        <f>'GEF funding'!K24+'Appendix 2'!K24</f>
        <v>0</v>
      </c>
      <c r="L24" s="274">
        <f>'GEF funding'!L24+'Appendix 2'!L24</f>
        <v>440.66719216229325</v>
      </c>
      <c r="M24" s="274">
        <f>'GEF funding'!M24+'Appendix 2'!M24</f>
        <v>1652.5019706085998</v>
      </c>
      <c r="N24" s="275">
        <f>'GEF funding'!N24+'Appendix 2'!N24</f>
        <v>2235.1916407105723</v>
      </c>
      <c r="O24" s="238">
        <f>'GEF funding'!O24+'Appendix 2'!O24</f>
        <v>838.19686526646456</v>
      </c>
      <c r="P24" s="238">
        <f>'GEF funding'!P24+'Appendix 2'!P24</f>
        <v>8056.0032050610198</v>
      </c>
      <c r="Q24" s="238">
        <f>'GEF funding'!Q24+'Appendix 2'!Q24</f>
        <v>93.13298502960717</v>
      </c>
      <c r="R24" s="238">
        <f>'GEF funding'!R24+'Appendix 2'!R24</f>
        <v>3213.0879835214478</v>
      </c>
      <c r="S24" s="238">
        <f>'GEF funding'!S24+'Appendix 2'!S24</f>
        <v>3399.3539535806617</v>
      </c>
      <c r="T24" s="274">
        <f>'GEF funding'!T24+'Appendix 2'!T24</f>
        <v>1722.9602230477328</v>
      </c>
      <c r="U24" s="274">
        <f>'GEF funding'!U24+'Appendix 2'!U24</f>
        <v>7543.7717873981819</v>
      </c>
      <c r="V24" s="274">
        <f>'GEF funding'!V24+'Appendix 2'!V24</f>
        <v>279.39895508882154</v>
      </c>
      <c r="W24" s="274">
        <f>'GEF funding'!W24+'Appendix 2'!W24</f>
        <v>1396.9947754441075</v>
      </c>
      <c r="X24" s="274">
        <f>'GEF funding'!X24+'Appendix 2'!X24</f>
        <v>93.13298502960717</v>
      </c>
      <c r="Y24" s="240">
        <f>'GEF funding'!Y24+'Appendix 2'!Y24</f>
        <v>5401.7131317172152</v>
      </c>
      <c r="Z24" s="239">
        <f>'GEF funding'!Z24+'Appendix 2'!Z24</f>
        <v>2830.6820687630457</v>
      </c>
      <c r="AA24" s="274">
        <f>'GEF funding'!AA24+'Appendix 2'!AA24</f>
        <v>6662.990100319169</v>
      </c>
      <c r="AB24" s="274">
        <f>'GEF funding'!AB24+'Appendix 2'!AB24</f>
        <v>1306.4686471214056</v>
      </c>
      <c r="AC24" s="274">
        <f>'GEF funding'!AC24+'Appendix 2'!AC24</f>
        <v>261.29372942428114</v>
      </c>
      <c r="AD24" s="274">
        <f>'GEF funding'!AD24+'Appendix 2'!AD24</f>
        <v>3396.818482515655</v>
      </c>
      <c r="AE24" s="274">
        <f>'GEF funding'!AE24+'Appendix 2'!AE24</f>
        <v>0</v>
      </c>
      <c r="AF24" s="274">
        <f>'GEF funding'!AF24+'Appendix 2'!AF24</f>
        <v>1567.7623765456869</v>
      </c>
      <c r="AG24" s="274">
        <f>'GEF funding'!AG24+'Appendix 2'!AG24</f>
        <v>261.29372942428114</v>
      </c>
      <c r="AH24" s="274">
        <f>'GEF funding'!AH24+'Appendix 2'!AH24</f>
        <v>3396.818482515655</v>
      </c>
      <c r="AI24" s="274">
        <f>'GEF funding'!AI24+'Appendix 2'!AI24</f>
        <v>261.29372942428114</v>
      </c>
      <c r="AJ24" s="274">
        <f>'GEF funding'!AI24+'Appendix 2'!AI24</f>
        <v>261.29372942428114</v>
      </c>
      <c r="AK24" s="274">
        <f>'GEF funding'!AJ24+'Appendix 2'!AJ24</f>
        <v>0</v>
      </c>
      <c r="AL24" s="274">
        <f>'GEF funding'!AK24+'Appendix 2'!AK24</f>
        <v>10000</v>
      </c>
      <c r="AM24" s="274">
        <f>'GEF funding'!AL24+'Appendix 2'!AL24</f>
        <v>5000</v>
      </c>
      <c r="AN24" s="274">
        <f>'GEF funding'!AM24+'Appendix 2'!AM24</f>
        <v>0</v>
      </c>
      <c r="AO24" s="274">
        <f>'GEF funding'!AN24+'Appendix 2'!AN24</f>
        <v>582.02136018391866</v>
      </c>
      <c r="AP24" s="274">
        <f>'GEF funding'!AO24+'Appendix 2'!AO24</f>
        <v>3000</v>
      </c>
      <c r="AQ24" s="274">
        <f>'GEF funding'!AP24+'Appendix 2'!AP24</f>
        <v>5730.3204027587799</v>
      </c>
      <c r="AR24" s="274">
        <f t="shared" si="19"/>
        <v>86503.67119215602</v>
      </c>
      <c r="AS24" s="276"/>
      <c r="AT24" s="135">
        <f t="shared" si="20"/>
        <v>21625.917798039005</v>
      </c>
      <c r="AU24" s="135">
        <f t="shared" si="20"/>
        <v>21625.917798039005</v>
      </c>
      <c r="AV24" s="135">
        <f t="shared" si="20"/>
        <v>21625.917798039005</v>
      </c>
      <c r="AW24" s="135">
        <f t="shared" si="20"/>
        <v>21625.917798039005</v>
      </c>
      <c r="AX24" s="147">
        <f t="shared" si="21"/>
        <v>86503.67119215602</v>
      </c>
      <c r="AY24" s="17"/>
      <c r="AZ24" s="607">
        <f t="shared" si="22"/>
        <v>9946.867503550704</v>
      </c>
      <c r="BA24" s="604">
        <f t="shared" si="23"/>
        <v>32037.746850184871</v>
      </c>
      <c r="BB24" s="604">
        <f t="shared" si="24"/>
        <v>20206.715075477739</v>
      </c>
      <c r="BC24" s="604">
        <f t="shared" si="25"/>
        <v>24312.341762942699</v>
      </c>
      <c r="BD24" s="615">
        <f t="shared" si="26"/>
        <v>86503.671192156005</v>
      </c>
      <c r="BF24" s="450">
        <f t="shared" si="27"/>
        <v>9946.867503550704</v>
      </c>
      <c r="BG24" s="444">
        <f t="shared" si="28"/>
        <v>20206.715075477739</v>
      </c>
      <c r="BH24" s="444"/>
      <c r="BI24" s="444"/>
      <c r="BJ24" s="444">
        <f t="shared" si="29"/>
        <v>32037.746850184871</v>
      </c>
      <c r="BK24" s="637">
        <f t="shared" si="30"/>
        <v>62191.329429213314</v>
      </c>
    </row>
    <row r="25" spans="1:63" ht="28.9" x14ac:dyDescent="0.3">
      <c r="A25" s="138"/>
      <c r="B25" s="176"/>
      <c r="C25" s="212">
        <v>1204</v>
      </c>
      <c r="D25" s="243" t="s">
        <v>111</v>
      </c>
      <c r="E25" s="238">
        <f>'GEF funding'!E25+'Appendix 2'!E25</f>
        <v>0</v>
      </c>
      <c r="F25" s="238">
        <f>'GEF funding'!F25+'Appendix 2'!F25</f>
        <v>1322.0015764868799</v>
      </c>
      <c r="G25" s="238">
        <f>'GEF funding'!G25+'Appendix 2'!G25</f>
        <v>1322.0015764868799</v>
      </c>
      <c r="H25" s="238">
        <f>'GEF funding'!H25+'Appendix 2'!H25</f>
        <v>0</v>
      </c>
      <c r="I25" s="274">
        <f>'GEF funding'!I25+'Appendix 2'!I25</f>
        <v>0</v>
      </c>
      <c r="J25" s="274">
        <f>'GEF funding'!J25+'Appendix 2'!J25</f>
        <v>0</v>
      </c>
      <c r="K25" s="274">
        <f>'GEF funding'!K25+'Appendix 2'!K25</f>
        <v>0</v>
      </c>
      <c r="L25" s="274">
        <f>'GEF funding'!L25+'Appendix 2'!L25</f>
        <v>440.66719216229325</v>
      </c>
      <c r="M25" s="274">
        <f>'GEF funding'!M25+'Appendix 2'!M25</f>
        <v>0</v>
      </c>
      <c r="N25" s="275">
        <f>'GEF funding'!N25+'Appendix 2'!N25</f>
        <v>1983.7325811306328</v>
      </c>
      <c r="O25" s="238">
        <f>'GEF funding'!O25+'Appendix 2'!O25</f>
        <v>1676.3937305329291</v>
      </c>
      <c r="P25" s="238">
        <f>'GEF funding'!P25+'Appendix 2'!P25</f>
        <v>5317.8934451905689</v>
      </c>
      <c r="Q25" s="238">
        <f>'GEF funding'!Q25+'Appendix 2'!Q25</f>
        <v>288.7122535917822</v>
      </c>
      <c r="R25" s="238">
        <f>'GEF funding'!R25+'Appendix 2'!R25</f>
        <v>1965.1059841247113</v>
      </c>
      <c r="S25" s="238">
        <f>'GEF funding'!S25+'Appendix 2'!S25</f>
        <v>2542.5304913082759</v>
      </c>
      <c r="T25" s="274">
        <f>'GEF funding'!T25+'Appendix 2'!T25</f>
        <v>1676.3937305329291</v>
      </c>
      <c r="U25" s="274">
        <f>'GEF funding'!U25+'Appendix 2'!U25</f>
        <v>5057.1210871076692</v>
      </c>
      <c r="V25" s="274">
        <f>'GEF funding'!V25+'Appendix 2'!V25</f>
        <v>0</v>
      </c>
      <c r="W25" s="274">
        <f>'GEF funding'!W25+'Appendix 2'!W25</f>
        <v>838.19686526646456</v>
      </c>
      <c r="X25" s="274">
        <f>'GEF funding'!X25+'Appendix 2'!X25</f>
        <v>0</v>
      </c>
      <c r="Y25" s="240">
        <f>'GEF funding'!Y25+'Appendix 2'!Y25</f>
        <v>4218.9242218412046</v>
      </c>
      <c r="Z25" s="239">
        <f>'GEF funding'!Z25+'Appendix 2'!Z25</f>
        <v>1567.7623765456869</v>
      </c>
      <c r="AA25" s="274">
        <f>'GEF funding'!AA25+'Appendix 2'!AA25</f>
        <v>4729.4165025794882</v>
      </c>
      <c r="AB25" s="274">
        <f>'GEF funding'!AB25+'Appendix 2'!AB25</f>
        <v>783.88118827284347</v>
      </c>
      <c r="AC25" s="274">
        <f>'GEF funding'!AC25+'Appendix 2'!AC25</f>
        <v>0</v>
      </c>
      <c r="AD25" s="274">
        <f>'GEF funding'!AD25+'Appendix 2'!AD25</f>
        <v>3135.5247530913739</v>
      </c>
      <c r="AE25" s="274">
        <f>'GEF funding'!AE25+'Appendix 2'!AE25</f>
        <v>0</v>
      </c>
      <c r="AF25" s="274">
        <f>'GEF funding'!AF25+'Appendix 2'!AF25</f>
        <v>810.01056121527154</v>
      </c>
      <c r="AG25" s="274">
        <f>'GEF funding'!AG25+'Appendix 2'!AG25</f>
        <v>0</v>
      </c>
      <c r="AH25" s="274">
        <f>'GEF funding'!AH25+'Appendix 2'!AH25</f>
        <v>3135.5247530913739</v>
      </c>
      <c r="AI25" s="274">
        <f>'GEF funding'!AI25+'Appendix 2'!AI25</f>
        <v>0</v>
      </c>
      <c r="AJ25" s="274">
        <f>'GEF funding'!AI25+'Appendix 2'!AI25</f>
        <v>0</v>
      </c>
      <c r="AK25" s="274">
        <f>'GEF funding'!AJ25+'Appendix 2'!AJ25</f>
        <v>0</v>
      </c>
      <c r="AL25" s="274">
        <f>'GEF funding'!AK25+'Appendix 2'!AK25</f>
        <v>0</v>
      </c>
      <c r="AM25" s="274">
        <f>'GEF funding'!AL25+'Appendix 2'!AL25</f>
        <v>0</v>
      </c>
      <c r="AN25" s="274">
        <f>'GEF funding'!AM25+'Appendix 2'!AM25</f>
        <v>0</v>
      </c>
      <c r="AO25" s="274">
        <f>'GEF funding'!AN25+'Appendix 2'!AN25</f>
        <v>0</v>
      </c>
      <c r="AP25" s="274">
        <f>'GEF funding'!AO25+'Appendix 2'!AO25</f>
        <v>0</v>
      </c>
      <c r="AQ25" s="274">
        <f>'GEF funding'!AP25+'Appendix 2'!AP25</f>
        <v>3492.1281611035124</v>
      </c>
      <c r="AR25" s="274">
        <f t="shared" si="19"/>
        <v>46303.923031662773</v>
      </c>
      <c r="AS25" s="276"/>
      <c r="AT25" s="135">
        <f t="shared" si="20"/>
        <v>11575.980757915693</v>
      </c>
      <c r="AU25" s="135">
        <f t="shared" si="20"/>
        <v>11575.980757915693</v>
      </c>
      <c r="AV25" s="135">
        <f t="shared" si="20"/>
        <v>11575.980757915693</v>
      </c>
      <c r="AW25" s="135">
        <f t="shared" si="20"/>
        <v>11575.980757915693</v>
      </c>
      <c r="AX25" s="147">
        <f t="shared" si="21"/>
        <v>46303.923031662773</v>
      </c>
      <c r="AY25" s="17"/>
      <c r="AZ25" s="607">
        <f t="shared" si="22"/>
        <v>5068.4029262666863</v>
      </c>
      <c r="BA25" s="604">
        <f t="shared" si="23"/>
        <v>23581.271809496535</v>
      </c>
      <c r="BB25" s="604">
        <f t="shared" si="24"/>
        <v>14162.120134796038</v>
      </c>
      <c r="BC25" s="604">
        <f t="shared" si="25"/>
        <v>3492.1281611035124</v>
      </c>
      <c r="BD25" s="615">
        <f t="shared" si="26"/>
        <v>46303.923031662773</v>
      </c>
      <c r="BF25" s="450">
        <f t="shared" si="27"/>
        <v>5068.4029262666863</v>
      </c>
      <c r="BG25" s="444">
        <f t="shared" si="28"/>
        <v>14162.120134796038</v>
      </c>
      <c r="BH25" s="444"/>
      <c r="BI25" s="444"/>
      <c r="BJ25" s="444">
        <f t="shared" si="29"/>
        <v>23581.271809496535</v>
      </c>
      <c r="BK25" s="637">
        <f t="shared" si="30"/>
        <v>42811.794870559257</v>
      </c>
    </row>
    <row r="26" spans="1:63" ht="14.45" x14ac:dyDescent="0.3">
      <c r="A26" s="138"/>
      <c r="B26" s="176"/>
      <c r="C26" s="212">
        <v>1205</v>
      </c>
      <c r="D26" s="237" t="s">
        <v>112</v>
      </c>
      <c r="E26" s="238">
        <f>'GEF funding'!E26+'Appendix 2'!E26</f>
        <v>1101.6679804057333</v>
      </c>
      <c r="F26" s="238">
        <f>'GEF funding'!F26+'Appendix 2'!F26</f>
        <v>1762.668768649173</v>
      </c>
      <c r="G26" s="238">
        <f>'GEF funding'!G26+'Appendix 2'!G26</f>
        <v>1101.6679804057333</v>
      </c>
      <c r="H26" s="238">
        <f>'GEF funding'!H26+'Appendix 2'!H26</f>
        <v>661.00078824343996</v>
      </c>
      <c r="I26" s="274">
        <f>'GEF funding'!I26+'Appendix 2'!I26</f>
        <v>440.66719216229325</v>
      </c>
      <c r="J26" s="274">
        <f>'GEF funding'!J26+'Appendix 2'!J26</f>
        <v>0</v>
      </c>
      <c r="K26" s="274">
        <f>'GEF funding'!K26+'Appendix 2'!K26</f>
        <v>0</v>
      </c>
      <c r="L26" s="274">
        <f>'GEF funding'!L26+'Appendix 2'!L26</f>
        <v>440.66719216229325</v>
      </c>
      <c r="M26" s="274">
        <f>'GEF funding'!M26+'Appendix 2'!M26</f>
        <v>0</v>
      </c>
      <c r="N26" s="275">
        <f>'GEF funding'!N26+'Appendix 2'!N26</f>
        <v>2514.5905957993937</v>
      </c>
      <c r="O26" s="238">
        <f>'GEF funding'!O26+'Appendix 2'!O26</f>
        <v>1676.3937305329291</v>
      </c>
      <c r="P26" s="238">
        <f>'GEF funding'!P26+'Appendix 2'!P26</f>
        <v>7171.2398472797522</v>
      </c>
      <c r="Q26" s="238">
        <f>'GEF funding'!Q26+'Appendix 2'!Q26</f>
        <v>186.26597005921434</v>
      </c>
      <c r="R26" s="238">
        <f>'GEF funding'!R26+'Appendix 2'!R26</f>
        <v>2980.2555209474294</v>
      </c>
      <c r="S26" s="238">
        <f>'GEF funding'!S26+'Appendix 2'!S26</f>
        <v>4051.2848487879119</v>
      </c>
      <c r="T26" s="274">
        <f>'GEF funding'!T26+'Appendix 2'!T26</f>
        <v>1955.7926856217505</v>
      </c>
      <c r="U26" s="274">
        <f>'GEF funding'!U26+'Appendix 2'!U26</f>
        <v>6286.4764894984837</v>
      </c>
      <c r="V26" s="274">
        <f>'GEF funding'!V26+'Appendix 2'!V26</f>
        <v>279.39895508882154</v>
      </c>
      <c r="W26" s="274">
        <f>'GEF funding'!W26+'Appendix 2'!W26</f>
        <v>1676.3937305329291</v>
      </c>
      <c r="X26" s="274">
        <f>'GEF funding'!X26+'Appendix 2'!X26</f>
        <v>0</v>
      </c>
      <c r="Y26" s="240">
        <f>'GEF funding'!Y26+'Appendix 2'!Y26</f>
        <v>5867.3780568652519</v>
      </c>
      <c r="Z26" s="239">
        <f>'GEF funding'!Z26+'Appendix 2'!Z26</f>
        <v>1567.7623765456869</v>
      </c>
      <c r="AA26" s="274">
        <f>'GEF funding'!AA26+'Appendix 2'!AA26</f>
        <v>5225.8745884856226</v>
      </c>
      <c r="AB26" s="274">
        <f>'GEF funding'!AB26+'Appendix 2'!AB26</f>
        <v>1567.7623765456869</v>
      </c>
      <c r="AC26" s="274">
        <f>'GEF funding'!AC26+'Appendix 2'!AC26</f>
        <v>0</v>
      </c>
      <c r="AD26" s="274">
        <f>'GEF funding'!AD26+'Appendix 2'!AD26</f>
        <v>3658.1122119399361</v>
      </c>
      <c r="AE26" s="274">
        <f>'GEF funding'!AE26+'Appendix 2'!AE26</f>
        <v>261.29372942428114</v>
      </c>
      <c r="AF26" s="274">
        <f>'GEF funding'!AF26+'Appendix 2'!AF26</f>
        <v>1829.056105969968</v>
      </c>
      <c r="AG26" s="274">
        <f>'GEF funding'!AG26+'Appendix 2'!AG26</f>
        <v>0</v>
      </c>
      <c r="AH26" s="274">
        <f>'GEF funding'!AH26+'Appendix 2'!AH26</f>
        <v>3658.1122119399361</v>
      </c>
      <c r="AI26" s="274">
        <f>'GEF funding'!AI26+'Appendix 2'!AI26</f>
        <v>0</v>
      </c>
      <c r="AJ26" s="274">
        <f>'GEF funding'!AI26+'Appendix 2'!AI26</f>
        <v>0</v>
      </c>
      <c r="AK26" s="274">
        <f>'GEF funding'!AJ26+'Appendix 2'!AJ26</f>
        <v>0</v>
      </c>
      <c r="AL26" s="274">
        <f>'GEF funding'!AK26+'Appendix 2'!AK26</f>
        <v>0</v>
      </c>
      <c r="AM26" s="274">
        <f>'GEF funding'!AL26+'Appendix 2'!AL26</f>
        <v>0</v>
      </c>
      <c r="AN26" s="274">
        <f>'GEF funding'!AM26+'Appendix 2'!AM26</f>
        <v>0</v>
      </c>
      <c r="AO26" s="274">
        <f>'GEF funding'!AN26+'Appendix 2'!AN26</f>
        <v>0</v>
      </c>
      <c r="AP26" s="274">
        <f>'GEF funding'!AO26+'Appendix 2'!AO26</f>
        <v>5000</v>
      </c>
      <c r="AQ26" s="274">
        <f>'GEF funding'!AP26+'Appendix 2'!AP26</f>
        <v>9312.3417629426986</v>
      </c>
      <c r="AR26" s="274">
        <f t="shared" si="19"/>
        <v>72234.12569683636</v>
      </c>
      <c r="AS26" s="276"/>
      <c r="AT26" s="135">
        <f t="shared" si="20"/>
        <v>18058.53142420909</v>
      </c>
      <c r="AU26" s="135">
        <f t="shared" si="20"/>
        <v>18058.53142420909</v>
      </c>
      <c r="AV26" s="135">
        <f t="shared" si="20"/>
        <v>18058.53142420909</v>
      </c>
      <c r="AW26" s="135">
        <f t="shared" si="20"/>
        <v>18058.53142420909</v>
      </c>
      <c r="AX26" s="147">
        <f t="shared" si="21"/>
        <v>72234.12569683636</v>
      </c>
      <c r="AY26" s="17"/>
      <c r="AZ26" s="607">
        <f t="shared" si="22"/>
        <v>8022.9304978280588</v>
      </c>
      <c r="BA26" s="604">
        <f t="shared" si="23"/>
        <v>32130.879835214473</v>
      </c>
      <c r="BB26" s="604">
        <f t="shared" si="24"/>
        <v>17767.973600851117</v>
      </c>
      <c r="BC26" s="604">
        <f t="shared" si="25"/>
        <v>14312.341762942699</v>
      </c>
      <c r="BD26" s="615">
        <f t="shared" si="26"/>
        <v>72234.125696836345</v>
      </c>
      <c r="BF26" s="450">
        <f t="shared" si="27"/>
        <v>8022.9304978280588</v>
      </c>
      <c r="BG26" s="444">
        <f t="shared" si="28"/>
        <v>17767.973600851117</v>
      </c>
      <c r="BH26" s="444"/>
      <c r="BI26" s="444"/>
      <c r="BJ26" s="444">
        <f t="shared" si="29"/>
        <v>32130.879835214473</v>
      </c>
      <c r="BK26" s="637">
        <f t="shared" si="30"/>
        <v>57921.783933893646</v>
      </c>
    </row>
    <row r="27" spans="1:63" ht="14.45" x14ac:dyDescent="0.3">
      <c r="A27" s="138"/>
      <c r="B27" s="176"/>
      <c r="C27" s="212">
        <v>1206</v>
      </c>
      <c r="D27" s="237" t="s">
        <v>186</v>
      </c>
      <c r="E27" s="238">
        <f>'GEF funding'!E27+'Appendix 2'!E27</f>
        <v>0</v>
      </c>
      <c r="F27" s="238">
        <f>'GEF funding'!F27+'Appendix 2'!F27</f>
        <v>661.00078824343996</v>
      </c>
      <c r="G27" s="238">
        <f>'GEF funding'!G27+'Appendix 2'!G27</f>
        <v>661.00078824343996</v>
      </c>
      <c r="H27" s="238">
        <f>'GEF funding'!H27+'Appendix 2'!H27</f>
        <v>661.00078824343996</v>
      </c>
      <c r="I27" s="274">
        <f>'GEF funding'!I27+'Appendix 2'!I27</f>
        <v>0</v>
      </c>
      <c r="J27" s="274">
        <f>'GEF funding'!J27+'Appendix 2'!J27</f>
        <v>0</v>
      </c>
      <c r="K27" s="274">
        <f>'GEF funding'!K27+'Appendix 2'!K27</f>
        <v>0</v>
      </c>
      <c r="L27" s="274">
        <f>'GEF funding'!L27+'Appendix 2'!L27</f>
        <v>440.66719216229325</v>
      </c>
      <c r="M27" s="274">
        <f>'GEF funding'!M27+'Appendix 2'!M27</f>
        <v>0</v>
      </c>
      <c r="N27" s="275">
        <f>'GEF funding'!N27+'Appendix 2'!N27</f>
        <v>4749.7822365099655</v>
      </c>
      <c r="O27" s="238">
        <f>'GEF funding'!O27+'Appendix 2'!O27</f>
        <v>838.19686526646456</v>
      </c>
      <c r="P27" s="238">
        <f>'GEF funding'!P27+'Appendix 2'!P27</f>
        <v>4516.9497739359476</v>
      </c>
      <c r="Q27" s="238">
        <f>'GEF funding'!Q27+'Appendix 2'!Q27</f>
        <v>1862.6597005921435</v>
      </c>
      <c r="R27" s="238">
        <f>'GEF funding'!R27+'Appendix 2'!R27</f>
        <v>2281.7581332253758</v>
      </c>
      <c r="S27" s="238">
        <f>'GEF funding'!S27+'Appendix 2'!S27</f>
        <v>5308.5801466876082</v>
      </c>
      <c r="T27" s="274">
        <f>'GEF funding'!T27+'Appendix 2'!T27</f>
        <v>1117.5958203552862</v>
      </c>
      <c r="U27" s="274">
        <f>'GEF funding'!U27+'Appendix 2'!U27</f>
        <v>4051.2848487879119</v>
      </c>
      <c r="V27" s="274">
        <f>'GEF funding'!V27+'Appendix 2'!V27</f>
        <v>2793.989550888215</v>
      </c>
      <c r="W27" s="274">
        <f>'GEF funding'!W27+'Appendix 2'!W27</f>
        <v>1396.9947754441075</v>
      </c>
      <c r="X27" s="274">
        <f>'GEF funding'!X27+'Appendix 2'!X27</f>
        <v>0</v>
      </c>
      <c r="Y27" s="240">
        <f>'GEF funding'!Y27+'Appendix 2'!Y27</f>
        <v>6705.5749221317164</v>
      </c>
      <c r="Z27" s="239">
        <f>'GEF funding'!Z27+'Appendix 2'!Z27</f>
        <v>783.88118827284347</v>
      </c>
      <c r="AA27" s="274">
        <f>'GEF funding'!AA27+'Appendix 2'!AA27</f>
        <v>3135.5247530913739</v>
      </c>
      <c r="AB27" s="274">
        <f>'GEF funding'!AB27+'Appendix 2'!AB27</f>
        <v>1306.4686471214056</v>
      </c>
      <c r="AC27" s="274">
        <f>'GEF funding'!AC27+'Appendix 2'!AC27</f>
        <v>0</v>
      </c>
      <c r="AD27" s="274">
        <f>'GEF funding'!AD27+'Appendix 2'!AD27</f>
        <v>2351.6435648185302</v>
      </c>
      <c r="AE27" s="274">
        <f>'GEF funding'!AE27+'Appendix 2'!AE27</f>
        <v>2612.9372942428113</v>
      </c>
      <c r="AF27" s="274">
        <f>'GEF funding'!AF27+'Appendix 2'!AF27</f>
        <v>3919.4059413642171</v>
      </c>
      <c r="AG27" s="274">
        <f>'GEF funding'!AG27+'Appendix 2'!AG27</f>
        <v>0</v>
      </c>
      <c r="AH27" s="274">
        <f>'GEF funding'!AH27+'Appendix 2'!AH27</f>
        <v>2351.6435648185302</v>
      </c>
      <c r="AI27" s="274">
        <f>'GEF funding'!AI27+'Appendix 2'!AI27</f>
        <v>0</v>
      </c>
      <c r="AJ27" s="274">
        <f>'GEF funding'!AI27+'Appendix 2'!AI27</f>
        <v>0</v>
      </c>
      <c r="AK27" s="274">
        <f>'GEF funding'!AJ27+'Appendix 2'!AJ27</f>
        <v>0</v>
      </c>
      <c r="AL27" s="274">
        <f>'GEF funding'!AK27+'Appendix 2'!AK27</f>
        <v>0</v>
      </c>
      <c r="AM27" s="274">
        <f>'GEF funding'!AL27+'Appendix 2'!AL27</f>
        <v>0</v>
      </c>
      <c r="AN27" s="274">
        <f>'GEF funding'!AM27+'Appendix 2'!AM27</f>
        <v>0</v>
      </c>
      <c r="AO27" s="274">
        <f>'GEF funding'!AN27+'Appendix 2'!AN27</f>
        <v>0</v>
      </c>
      <c r="AP27" s="274">
        <f>'GEF funding'!AO27+'Appendix 2'!AO27</f>
        <v>0</v>
      </c>
      <c r="AQ27" s="274">
        <f>'GEF funding'!AP27+'Appendix 2'!AP27</f>
        <v>3783.1388411954717</v>
      </c>
      <c r="AR27" s="274">
        <f t="shared" si="19"/>
        <v>58291.680125642531</v>
      </c>
      <c r="AS27" s="276"/>
      <c r="AT27" s="135">
        <f t="shared" si="20"/>
        <v>14572.920031410633</v>
      </c>
      <c r="AU27" s="135">
        <f t="shared" si="20"/>
        <v>14572.920031410633</v>
      </c>
      <c r="AV27" s="135">
        <f t="shared" si="20"/>
        <v>14572.920031410633</v>
      </c>
      <c r="AW27" s="135">
        <f t="shared" si="20"/>
        <v>14572.920031410633</v>
      </c>
      <c r="AX27" s="147">
        <f t="shared" ref="AX27" si="31">SUM(AT27:AW27)</f>
        <v>58291.680125642531</v>
      </c>
      <c r="AY27" s="17"/>
      <c r="AZ27" s="607">
        <f t="shared" si="22"/>
        <v>7173.4517934025789</v>
      </c>
      <c r="BA27" s="604">
        <f t="shared" si="23"/>
        <v>30873.584537314775</v>
      </c>
      <c r="BB27" s="604">
        <f t="shared" si="24"/>
        <v>16461.504953729709</v>
      </c>
      <c r="BC27" s="604">
        <f t="shared" si="25"/>
        <v>3783.1388411954717</v>
      </c>
      <c r="BD27" s="615">
        <f t="shared" si="26"/>
        <v>58291.680125642531</v>
      </c>
      <c r="BF27" s="450">
        <f t="shared" si="27"/>
        <v>7173.4517934025789</v>
      </c>
      <c r="BG27" s="444">
        <f t="shared" si="28"/>
        <v>16461.504953729709</v>
      </c>
      <c r="BH27" s="444"/>
      <c r="BI27" s="444"/>
      <c r="BJ27" s="444">
        <f t="shared" si="29"/>
        <v>30873.584537314775</v>
      </c>
      <c r="BK27" s="637">
        <f t="shared" si="30"/>
        <v>54508.541284447063</v>
      </c>
    </row>
    <row r="28" spans="1:63" ht="14.45" x14ac:dyDescent="0.3">
      <c r="A28" s="138"/>
      <c r="B28" s="176"/>
      <c r="C28" s="212">
        <v>1207</v>
      </c>
      <c r="D28" s="237" t="s">
        <v>113</v>
      </c>
      <c r="E28" s="238">
        <f>'GEF funding'!E28+'Appendix 2'!E28</f>
        <v>0</v>
      </c>
      <c r="F28" s="238">
        <f>'GEF funding'!F28+'Appendix 2'!F28</f>
        <v>661.00078824343996</v>
      </c>
      <c r="G28" s="238">
        <f>'GEF funding'!G28+'Appendix 2'!G28</f>
        <v>661.00078824343996</v>
      </c>
      <c r="H28" s="238">
        <f>'GEF funding'!H28+'Appendix 2'!H28</f>
        <v>661.00078824343996</v>
      </c>
      <c r="I28" s="274">
        <f>'GEF funding'!I28+'Appendix 2'!I28</f>
        <v>517.78395079069458</v>
      </c>
      <c r="J28" s="274">
        <f>'GEF funding'!J28+'Appendix 2'!J28</f>
        <v>0</v>
      </c>
      <c r="K28" s="274">
        <f>'GEF funding'!K28+'Appendix 2'!K28</f>
        <v>0</v>
      </c>
      <c r="L28" s="274">
        <f>'GEF funding'!L28+'Appendix 2'!L28</f>
        <v>969.46782275704516</v>
      </c>
      <c r="M28" s="274">
        <f>'GEF funding'!M28+'Appendix 2'!M28</f>
        <v>550.83399020286663</v>
      </c>
      <c r="N28" s="275">
        <f>'GEF funding'!N28+'Appendix 2'!N28</f>
        <v>0</v>
      </c>
      <c r="O28" s="238">
        <f>'GEF funding'!O28+'Appendix 2'!O28</f>
        <v>838.19686526646456</v>
      </c>
      <c r="P28" s="238">
        <f>'GEF funding'!P28+'Appendix 2'!P28</f>
        <v>5378.4298854598137</v>
      </c>
      <c r="Q28" s="238">
        <f>'GEF funding'!Q28+'Appendix 2'!Q28</f>
        <v>0</v>
      </c>
      <c r="R28" s="238">
        <f>'GEF funding'!R28+'Appendix 2'!R28</f>
        <v>1792.8099618199381</v>
      </c>
      <c r="S28" s="238">
        <f>'GEF funding'!S28+'Appendix 2'!S28</f>
        <v>1792.8099618199381</v>
      </c>
      <c r="T28" s="274">
        <f>'GEF funding'!T28+'Appendix 2'!T28</f>
        <v>1792.8099618199381</v>
      </c>
      <c r="U28" s="274">
        <f>'GEF funding'!U28+'Appendix 2'!U28</f>
        <v>5378.4298854598137</v>
      </c>
      <c r="V28" s="274">
        <f>'GEF funding'!V28+'Appendix 2'!V28</f>
        <v>0</v>
      </c>
      <c r="W28" s="274">
        <f>'GEF funding'!W28+'Appendix 2'!W28</f>
        <v>0</v>
      </c>
      <c r="X28" s="274">
        <f>'GEF funding'!X28+'Appendix 2'!X28</f>
        <v>0</v>
      </c>
      <c r="Y28" s="240">
        <f>'GEF funding'!Y28+'Appendix 2'!Y28</f>
        <v>2514.5905957993937</v>
      </c>
      <c r="Z28" s="239">
        <f>'GEF funding'!Z28+'Appendix 2'!Z28</f>
        <v>2678.2607265988818</v>
      </c>
      <c r="AA28" s="274">
        <f>'GEF funding'!AA28+'Appendix 2'!AA28</f>
        <v>5029.9042914174115</v>
      </c>
      <c r="AB28" s="274">
        <f>'GEF funding'!AB28+'Appendix 2'!AB28</f>
        <v>0</v>
      </c>
      <c r="AC28" s="274">
        <f>'GEF funding'!AC28+'Appendix 2'!AC28</f>
        <v>0</v>
      </c>
      <c r="AD28" s="274">
        <f>'GEF funding'!AD28+'Appendix 2'!AD28</f>
        <v>2351.6435648185302</v>
      </c>
      <c r="AE28" s="274">
        <f>'GEF funding'!AE28+'Appendix 2'!AE28</f>
        <v>0</v>
      </c>
      <c r="AF28" s="274">
        <f>'GEF funding'!AF28+'Appendix 2'!AF28</f>
        <v>0</v>
      </c>
      <c r="AG28" s="274">
        <f>'GEF funding'!AG28+'Appendix 2'!AG28</f>
        <v>0</v>
      </c>
      <c r="AH28" s="274">
        <f>'GEF funding'!AH28+'Appendix 2'!AH28</f>
        <v>2351.6435648185302</v>
      </c>
      <c r="AI28" s="274">
        <f>'GEF funding'!AI28+'Appendix 2'!AI28</f>
        <v>0</v>
      </c>
      <c r="AJ28" s="274">
        <f>'GEF funding'!AI28+'Appendix 2'!AI28</f>
        <v>0</v>
      </c>
      <c r="AK28" s="274">
        <f>'GEF funding'!AJ28+'Appendix 2'!AJ28</f>
        <v>0</v>
      </c>
      <c r="AL28" s="274">
        <f>'GEF funding'!AK28+'Appendix 2'!AK28</f>
        <v>0</v>
      </c>
      <c r="AM28" s="274">
        <f>'GEF funding'!AL28+'Appendix 2'!AL28</f>
        <v>5000</v>
      </c>
      <c r="AN28" s="274">
        <f>'GEF funding'!AM28+'Appendix 2'!AM28</f>
        <v>0</v>
      </c>
      <c r="AO28" s="274">
        <f>'GEF funding'!AN28+'Appendix 2'!AN28</f>
        <v>0</v>
      </c>
      <c r="AP28" s="274">
        <f>'GEF funding'!AO28+'Appendix 2'!AO28</f>
        <v>20000</v>
      </c>
      <c r="AQ28" s="274">
        <f>'GEF funding'!AP28+'Appendix 2'!AP28</f>
        <v>1164.0427203678373</v>
      </c>
      <c r="AR28" s="274">
        <f t="shared" si="19"/>
        <v>62084.660113947408</v>
      </c>
      <c r="AS28" s="276"/>
      <c r="AT28" s="135">
        <f t="shared" si="20"/>
        <v>15521.165028486852</v>
      </c>
      <c r="AU28" s="135">
        <f t="shared" si="20"/>
        <v>15521.165028486852</v>
      </c>
      <c r="AV28" s="135">
        <f t="shared" si="20"/>
        <v>15521.165028486852</v>
      </c>
      <c r="AW28" s="135">
        <f t="shared" si="20"/>
        <v>15521.165028486852</v>
      </c>
      <c r="AX28" s="147">
        <f t="shared" si="21"/>
        <v>62084.660113947408</v>
      </c>
      <c r="AY28" s="17"/>
      <c r="AZ28" s="607">
        <f t="shared" si="22"/>
        <v>4021.0881284809261</v>
      </c>
      <c r="BA28" s="604">
        <f t="shared" si="23"/>
        <v>19488.077117445297</v>
      </c>
      <c r="BB28" s="604">
        <f t="shared" si="24"/>
        <v>12411.452147653354</v>
      </c>
      <c r="BC28" s="604">
        <f t="shared" si="25"/>
        <v>26164.042720367837</v>
      </c>
      <c r="BD28" s="615">
        <f t="shared" si="26"/>
        <v>62084.660113947408</v>
      </c>
      <c r="BF28" s="450">
        <f t="shared" si="27"/>
        <v>4021.0881284809261</v>
      </c>
      <c r="BG28" s="444">
        <f t="shared" si="28"/>
        <v>12411.452147653354</v>
      </c>
      <c r="BH28" s="444"/>
      <c r="BI28" s="444"/>
      <c r="BJ28" s="444">
        <f t="shared" si="29"/>
        <v>19488.077117445297</v>
      </c>
      <c r="BK28" s="637">
        <f t="shared" si="30"/>
        <v>35920.617393579581</v>
      </c>
    </row>
    <row r="29" spans="1:63" ht="28.9" x14ac:dyDescent="0.3">
      <c r="A29" s="138"/>
      <c r="B29" s="176"/>
      <c r="C29" s="212">
        <v>1208</v>
      </c>
      <c r="D29" s="243" t="s">
        <v>114</v>
      </c>
      <c r="E29" s="238">
        <f>'GEF funding'!E29+'Appendix 2'!E29</f>
        <v>0</v>
      </c>
      <c r="F29" s="238">
        <f>'GEF funding'!F29+'Appendix 2'!F29</f>
        <v>2919.4201480751931</v>
      </c>
      <c r="G29" s="238">
        <f>'GEF funding'!G29+'Appendix 2'!G29</f>
        <v>550.83399020286663</v>
      </c>
      <c r="H29" s="238">
        <f>'GEF funding'!H29+'Appendix 2'!H29</f>
        <v>330.50039412171998</v>
      </c>
      <c r="I29" s="274">
        <f>'GEF funding'!I29+'Appendix 2'!I29</f>
        <v>330.50039412171998</v>
      </c>
      <c r="J29" s="274">
        <f>'GEF funding'!J29+'Appendix 2'!J29</f>
        <v>0</v>
      </c>
      <c r="K29" s="274">
        <f>'GEF funding'!K29+'Appendix 2'!K29</f>
        <v>0</v>
      </c>
      <c r="L29" s="274">
        <f>'GEF funding'!L29+'Appendix 2'!L29</f>
        <v>440.66719216229325</v>
      </c>
      <c r="M29" s="274">
        <f>'GEF funding'!M29+'Appendix 2'!M29</f>
        <v>1762.668768649173</v>
      </c>
      <c r="N29" s="275">
        <f>'GEF funding'!N29+'Appendix 2'!N29</f>
        <v>558.79791017764308</v>
      </c>
      <c r="O29" s="238">
        <f>'GEF funding'!O29+'Appendix 2'!O29</f>
        <v>1676.3937305329291</v>
      </c>
      <c r="P29" s="238">
        <f>'GEF funding'!P29+'Appendix 2'!P29</f>
        <v>2933.6890284326259</v>
      </c>
      <c r="Q29" s="238">
        <f>'GEF funding'!Q29+'Appendix 2'!Q29</f>
        <v>0</v>
      </c>
      <c r="R29" s="238">
        <f>'GEF funding'!R29+'Appendix 2'!R29</f>
        <v>977.89634281087524</v>
      </c>
      <c r="S29" s="238">
        <f>'GEF funding'!S29+'Appendix 2'!S29</f>
        <v>1676.3937305329291</v>
      </c>
      <c r="T29" s="274">
        <f>'GEF funding'!T29+'Appendix 2'!T29</f>
        <v>977.89634281087524</v>
      </c>
      <c r="U29" s="274">
        <f>'GEF funding'!U29+'Appendix 2'!U29</f>
        <v>2933.6890284326259</v>
      </c>
      <c r="V29" s="274">
        <f>'GEF funding'!V29+'Appendix 2'!V29</f>
        <v>0</v>
      </c>
      <c r="W29" s="274">
        <f>'GEF funding'!W29+'Appendix 2'!W29</f>
        <v>0</v>
      </c>
      <c r="X29" s="274">
        <f>'GEF funding'!X29+'Appendix 2'!X29</f>
        <v>0</v>
      </c>
      <c r="Y29" s="240">
        <f>'GEF funding'!Y29+'Appendix 2'!Y29</f>
        <v>1257.2952978996968</v>
      </c>
      <c r="Z29" s="239">
        <f>'GEF funding'!Z29+'Appendix 2'!Z29</f>
        <v>1567.7623765456869</v>
      </c>
      <c r="AA29" s="274">
        <f>'GEF funding'!AA29+'Appendix 2'!AA29</f>
        <v>3788.7590766520766</v>
      </c>
      <c r="AB29" s="274">
        <f>'GEF funding'!AB29+'Appendix 2'!AB29</f>
        <v>0</v>
      </c>
      <c r="AC29" s="274">
        <f>'GEF funding'!AC29+'Appendix 2'!AC29</f>
        <v>0</v>
      </c>
      <c r="AD29" s="274">
        <f>'GEF funding'!AD29+'Appendix 2'!AD29</f>
        <v>1175.8217824092651</v>
      </c>
      <c r="AE29" s="274">
        <f>'GEF funding'!AE29+'Appendix 2'!AE29</f>
        <v>0</v>
      </c>
      <c r="AF29" s="274">
        <f>'GEF funding'!AF29+'Appendix 2'!AF29</f>
        <v>0</v>
      </c>
      <c r="AG29" s="274">
        <f>'GEF funding'!AG29+'Appendix 2'!AG29</f>
        <v>0</v>
      </c>
      <c r="AH29" s="274">
        <f>'GEF funding'!AH29+'Appendix 2'!AH29</f>
        <v>1175.8217824092651</v>
      </c>
      <c r="AI29" s="274">
        <f>'GEF funding'!AI29+'Appendix 2'!AI29</f>
        <v>0</v>
      </c>
      <c r="AJ29" s="274">
        <f>'GEF funding'!AI29+'Appendix 2'!AI29</f>
        <v>0</v>
      </c>
      <c r="AK29" s="274">
        <f>'GEF funding'!AJ29+'Appendix 2'!AJ29</f>
        <v>0</v>
      </c>
      <c r="AL29" s="274">
        <f>'GEF funding'!AK29+'Appendix 2'!AK29</f>
        <v>0</v>
      </c>
      <c r="AM29" s="274">
        <f>'GEF funding'!AL29+'Appendix 2'!AL29</f>
        <v>0</v>
      </c>
      <c r="AN29" s="274">
        <f>'GEF funding'!AM29+'Appendix 2'!AM29</f>
        <v>0</v>
      </c>
      <c r="AO29" s="274">
        <f>'GEF funding'!AN29+'Appendix 2'!AN29</f>
        <v>0</v>
      </c>
      <c r="AP29" s="274">
        <f>'GEF funding'!AO29+'Appendix 2'!AO29</f>
        <v>0</v>
      </c>
      <c r="AQ29" s="274">
        <f>'GEF funding'!AP29+'Appendix 2'!AP29</f>
        <v>2161.2199167709</v>
      </c>
      <c r="AR29" s="274">
        <f t="shared" si="19"/>
        <v>29196.027233750359</v>
      </c>
      <c r="AS29" s="276"/>
      <c r="AT29" s="135">
        <f t="shared" si="20"/>
        <v>7299.0068084375898</v>
      </c>
      <c r="AU29" s="135">
        <f t="shared" si="20"/>
        <v>7299.0068084375898</v>
      </c>
      <c r="AV29" s="135">
        <f t="shared" si="20"/>
        <v>7299.0068084375898</v>
      </c>
      <c r="AW29" s="135">
        <f t="shared" si="20"/>
        <v>7299.0068084375898</v>
      </c>
      <c r="AX29" s="147">
        <f t="shared" si="21"/>
        <v>29196.027233750359</v>
      </c>
      <c r="AY29" s="17"/>
      <c r="AZ29" s="607">
        <f t="shared" si="22"/>
        <v>6893.3887975106081</v>
      </c>
      <c r="BA29" s="604">
        <f t="shared" si="23"/>
        <v>12433.253501452557</v>
      </c>
      <c r="BB29" s="604">
        <f t="shared" si="24"/>
        <v>7708.1650180162942</v>
      </c>
      <c r="BC29" s="604">
        <f t="shared" si="25"/>
        <v>2161.2199167709</v>
      </c>
      <c r="BD29" s="615">
        <f t="shared" si="26"/>
        <v>29196.027233750359</v>
      </c>
      <c r="BF29" s="450">
        <f t="shared" si="27"/>
        <v>6893.3887975106081</v>
      </c>
      <c r="BG29" s="444">
        <f t="shared" si="28"/>
        <v>7708.1650180162942</v>
      </c>
      <c r="BH29" s="444"/>
      <c r="BI29" s="444"/>
      <c r="BJ29" s="444">
        <f t="shared" si="29"/>
        <v>12433.253501452557</v>
      </c>
      <c r="BK29" s="637">
        <f t="shared" si="30"/>
        <v>27034.807316979459</v>
      </c>
    </row>
    <row r="30" spans="1:63" ht="14.45" x14ac:dyDescent="0.3">
      <c r="A30" s="138"/>
      <c r="B30" s="176"/>
      <c r="C30" s="212">
        <v>1209</v>
      </c>
      <c r="D30" s="243" t="s">
        <v>115</v>
      </c>
      <c r="E30" s="238">
        <f>'GEF funding'!E30+'Appendix 2'!E30</f>
        <v>0</v>
      </c>
      <c r="F30" s="238">
        <f>'GEF funding'!F30+'Appendix 2'!F30</f>
        <v>1432.1683745274531</v>
      </c>
      <c r="G30" s="238">
        <f>'GEF funding'!G30+'Appendix 2'!G30</f>
        <v>330.50039412171998</v>
      </c>
      <c r="H30" s="238">
        <f>'GEF funding'!H30+'Appendix 2'!H30</f>
        <v>330.50039412171998</v>
      </c>
      <c r="I30" s="274">
        <f>'GEF funding'!I30+'Appendix 2'!I30</f>
        <v>550.83399020286663</v>
      </c>
      <c r="J30" s="274">
        <f>'GEF funding'!J30+'Appendix 2'!J30</f>
        <v>0</v>
      </c>
      <c r="K30" s="274">
        <f>'GEF funding'!K30+'Appendix 2'!K30</f>
        <v>0</v>
      </c>
      <c r="L30" s="274">
        <f>'GEF funding'!L30+'Appendix 2'!L30</f>
        <v>440.66719216229325</v>
      </c>
      <c r="M30" s="274">
        <f>'GEF funding'!M30+'Appendix 2'!M30</f>
        <v>0</v>
      </c>
      <c r="N30" s="275">
        <f>'GEF funding'!N30+'Appendix 2'!N30</f>
        <v>1117.5958203552862</v>
      </c>
      <c r="O30" s="238">
        <f>'GEF funding'!O30+'Appendix 2'!O30</f>
        <v>838.19686526646456</v>
      </c>
      <c r="P30" s="238">
        <f>'GEF funding'!P30+'Appendix 2'!P30</f>
        <v>2281.7581332253758</v>
      </c>
      <c r="Q30" s="238">
        <f>'GEF funding'!Q30+'Appendix 2'!Q30</f>
        <v>186.26597005921434</v>
      </c>
      <c r="R30" s="238">
        <f>'GEF funding'!R30+'Appendix 2'!R30</f>
        <v>884.76335778126804</v>
      </c>
      <c r="S30" s="238">
        <f>'GEF funding'!S30+'Appendix 2'!S30</f>
        <v>2095.4921631661614</v>
      </c>
      <c r="T30" s="274">
        <f>'GEF funding'!T30+'Appendix 2'!T30</f>
        <v>1257.2952978996968</v>
      </c>
      <c r="U30" s="274">
        <f>'GEF funding'!U30+'Appendix 2'!U30</f>
        <v>2095.4921631661614</v>
      </c>
      <c r="V30" s="274">
        <f>'GEF funding'!V30+'Appendix 2'!V30</f>
        <v>0</v>
      </c>
      <c r="W30" s="274">
        <f>'GEF funding'!W30+'Appendix 2'!W30</f>
        <v>558.79791017764308</v>
      </c>
      <c r="X30" s="274">
        <f>'GEF funding'!X30+'Appendix 2'!X30</f>
        <v>0</v>
      </c>
      <c r="Y30" s="240">
        <f>'GEF funding'!Y30+'Appendix 2'!Y30</f>
        <v>1816.0932080773398</v>
      </c>
      <c r="Z30" s="239">
        <f>'GEF funding'!Z30+'Appendix 2'!Z30</f>
        <v>783.88118827284347</v>
      </c>
      <c r="AA30" s="274">
        <f>'GEF funding'!AA30+'Appendix 2'!AA30</f>
        <v>1959.7029706821086</v>
      </c>
      <c r="AB30" s="274">
        <f>'GEF funding'!AB30+'Appendix 2'!AB30</f>
        <v>522.58745884856228</v>
      </c>
      <c r="AC30" s="274">
        <f>'GEF funding'!AC30+'Appendix 2'!AC30</f>
        <v>0</v>
      </c>
      <c r="AD30" s="274">
        <f>'GEF funding'!AD30+'Appendix 2'!AD30</f>
        <v>1175.8217824092651</v>
      </c>
      <c r="AE30" s="274">
        <f>'GEF funding'!AE30+'Appendix 2'!AE30</f>
        <v>0</v>
      </c>
      <c r="AF30" s="274">
        <f>'GEF funding'!AF30+'Appendix 2'!AF30</f>
        <v>522.58745884856228</v>
      </c>
      <c r="AG30" s="274">
        <f>'GEF funding'!AG30+'Appendix 2'!AG30</f>
        <v>0</v>
      </c>
      <c r="AH30" s="274">
        <f>'GEF funding'!AH30+'Appendix 2'!AH30</f>
        <v>1175.8217824092651</v>
      </c>
      <c r="AI30" s="274">
        <f>'GEF funding'!AI30+'Appendix 2'!AI30</f>
        <v>0</v>
      </c>
      <c r="AJ30" s="274">
        <f>'GEF funding'!AI30+'Appendix 2'!AI30</f>
        <v>0</v>
      </c>
      <c r="AK30" s="274">
        <f>'GEF funding'!AJ30+'Appendix 2'!AJ30</f>
        <v>0</v>
      </c>
      <c r="AL30" s="274">
        <f>'GEF funding'!AK30+'Appendix 2'!AK30</f>
        <v>0</v>
      </c>
      <c r="AM30" s="274">
        <f>'GEF funding'!AL30+'Appendix 2'!AL30</f>
        <v>0</v>
      </c>
      <c r="AN30" s="274">
        <f>'GEF funding'!AM30+'Appendix 2'!AM30</f>
        <v>0</v>
      </c>
      <c r="AO30" s="274">
        <f>'GEF funding'!AN30+'Appendix 2'!AN30</f>
        <v>0</v>
      </c>
      <c r="AP30" s="274">
        <f>'GEF funding'!AO30+'Appendix 2'!AO30</f>
        <v>0</v>
      </c>
      <c r="AQ30" s="274">
        <f>'GEF funding'!AP30+'Appendix 2'!AP30</f>
        <v>5513.4592439543003</v>
      </c>
      <c r="AR30" s="274">
        <f t="shared" si="19"/>
        <v>27870.283119735574</v>
      </c>
      <c r="AS30" s="276"/>
      <c r="AT30" s="135">
        <f t="shared" si="20"/>
        <v>6967.5707799338934</v>
      </c>
      <c r="AU30" s="135">
        <f t="shared" si="20"/>
        <v>6967.5707799338934</v>
      </c>
      <c r="AV30" s="135">
        <f t="shared" si="20"/>
        <v>6967.5707799338934</v>
      </c>
      <c r="AW30" s="135">
        <f t="shared" si="20"/>
        <v>6967.5707799338934</v>
      </c>
      <c r="AX30" s="147">
        <f t="shared" si="21"/>
        <v>27870.283119735574</v>
      </c>
      <c r="AY30" s="17"/>
      <c r="AZ30" s="607">
        <f t="shared" si="22"/>
        <v>4202.2661654913391</v>
      </c>
      <c r="BA30" s="604">
        <f t="shared" si="23"/>
        <v>12014.155068819326</v>
      </c>
      <c r="BB30" s="604">
        <f t="shared" si="24"/>
        <v>6140.4026414706068</v>
      </c>
      <c r="BC30" s="604">
        <f t="shared" si="25"/>
        <v>5513.4592439543003</v>
      </c>
      <c r="BD30" s="615">
        <f t="shared" si="26"/>
        <v>27870.283119735574</v>
      </c>
      <c r="BF30" s="450">
        <f t="shared" si="27"/>
        <v>4202.2661654913391</v>
      </c>
      <c r="BG30" s="444">
        <f t="shared" si="28"/>
        <v>6140.4026414706068</v>
      </c>
      <c r="BH30" s="444"/>
      <c r="BI30" s="444"/>
      <c r="BJ30" s="444">
        <f t="shared" si="29"/>
        <v>12014.155068819326</v>
      </c>
      <c r="BK30" s="637">
        <f t="shared" si="30"/>
        <v>22356.823875781272</v>
      </c>
    </row>
    <row r="31" spans="1:63" ht="14.45" x14ac:dyDescent="0.3">
      <c r="A31" s="138"/>
      <c r="B31" s="177"/>
      <c r="C31" s="247"/>
      <c r="D31" s="358"/>
      <c r="E31" s="179"/>
      <c r="F31" s="180"/>
      <c r="G31" s="180"/>
      <c r="H31" s="180"/>
      <c r="I31" s="180"/>
      <c r="J31" s="180"/>
      <c r="K31" s="180"/>
      <c r="L31" s="684"/>
      <c r="M31" s="684"/>
      <c r="N31" s="181"/>
      <c r="O31" s="179"/>
      <c r="P31" s="180"/>
      <c r="Q31" s="180"/>
      <c r="R31" s="180"/>
      <c r="S31" s="180"/>
      <c r="T31" s="180"/>
      <c r="U31" s="180"/>
      <c r="V31" s="180"/>
      <c r="W31" s="180"/>
      <c r="X31" s="180"/>
      <c r="Y31" s="181"/>
      <c r="Z31" s="180"/>
      <c r="AA31" s="180"/>
      <c r="AB31" s="180"/>
      <c r="AC31" s="180"/>
      <c r="AD31" s="180"/>
      <c r="AE31" s="180"/>
      <c r="AF31" s="180"/>
      <c r="AG31" s="180"/>
      <c r="AH31" s="180"/>
      <c r="AI31" s="180"/>
      <c r="AJ31" s="180"/>
      <c r="AK31" s="180"/>
      <c r="AL31" s="180"/>
      <c r="AM31" s="180"/>
      <c r="AN31" s="180"/>
      <c r="AO31" s="180"/>
      <c r="AP31" s="180"/>
      <c r="AQ31" s="180"/>
      <c r="AR31" s="180"/>
      <c r="AS31" s="182"/>
      <c r="AT31" s="248"/>
      <c r="AU31" s="248"/>
      <c r="AV31" s="248"/>
      <c r="AW31" s="248"/>
      <c r="AX31" s="368"/>
      <c r="AY31" s="17"/>
      <c r="AZ31" s="607"/>
      <c r="BA31" s="604"/>
      <c r="BB31" s="604"/>
      <c r="BC31" s="604"/>
      <c r="BD31" s="615"/>
      <c r="BF31" s="174"/>
      <c r="BG31" s="168"/>
      <c r="BH31" s="383"/>
      <c r="BI31" s="383"/>
      <c r="BJ31" s="383"/>
      <c r="BK31" s="635"/>
    </row>
    <row r="32" spans="1:63" x14ac:dyDescent="0.25">
      <c r="A32" s="136"/>
      <c r="B32" s="250"/>
      <c r="C32" s="250">
        <v>1299</v>
      </c>
      <c r="D32" s="251" t="s">
        <v>106</v>
      </c>
      <c r="E32" s="369">
        <f>SUM(E22:E30)</f>
        <v>2203.3359608114665</v>
      </c>
      <c r="F32" s="369">
        <f t="shared" ref="F32:H32" si="32">SUM(F22:F30)</f>
        <v>14486.933942335392</v>
      </c>
      <c r="G32" s="369">
        <f t="shared" si="32"/>
        <v>7491.3422667589866</v>
      </c>
      <c r="H32" s="369">
        <f t="shared" si="32"/>
        <v>4627.0055177040804</v>
      </c>
      <c r="I32" s="370">
        <f t="shared" ref="I32:AR32" si="33">SUM(I22:I30)</f>
        <v>4153.2882861296148</v>
      </c>
      <c r="J32" s="370">
        <f t="shared" si="33"/>
        <v>8482.843449124146</v>
      </c>
      <c r="K32" s="370">
        <f t="shared" si="33"/>
        <v>2644.0031529737598</v>
      </c>
      <c r="L32" s="370">
        <f t="shared" si="33"/>
        <v>5816.8069365422698</v>
      </c>
      <c r="M32" s="370">
        <f t="shared" si="33"/>
        <v>3966.0047294606393</v>
      </c>
      <c r="N32" s="371">
        <f t="shared" si="33"/>
        <v>32298.519208267768</v>
      </c>
      <c r="O32" s="369">
        <f t="shared" si="33"/>
        <v>11734.756113730502</v>
      </c>
      <c r="P32" s="369">
        <f t="shared" si="33"/>
        <v>48368.615775126491</v>
      </c>
      <c r="Q32" s="369">
        <f t="shared" si="33"/>
        <v>8624.1144137416231</v>
      </c>
      <c r="R32" s="369">
        <f t="shared" si="33"/>
        <v>22337.946459351278</v>
      </c>
      <c r="S32" s="369">
        <f t="shared" si="33"/>
        <v>41961.066405089521</v>
      </c>
      <c r="T32" s="370">
        <f t="shared" si="33"/>
        <v>13294.733612976423</v>
      </c>
      <c r="U32" s="370">
        <f t="shared" si="33"/>
        <v>44103.125060770479</v>
      </c>
      <c r="V32" s="370">
        <f t="shared" si="33"/>
        <v>27520.79707624892</v>
      </c>
      <c r="W32" s="370">
        <f t="shared" si="33"/>
        <v>17602.134170595753</v>
      </c>
      <c r="X32" s="370">
        <f t="shared" si="33"/>
        <v>6938.4073847057334</v>
      </c>
      <c r="Y32" s="572">
        <f t="shared" ref="Y32:AQ32" si="34">SUM(Y22:Y30)</f>
        <v>56000.863898302792</v>
      </c>
      <c r="Z32" s="372">
        <f t="shared" si="34"/>
        <v>21317.213425530939</v>
      </c>
      <c r="AA32" s="370">
        <f t="shared" si="34"/>
        <v>60058.363708171019</v>
      </c>
      <c r="AB32" s="370">
        <f t="shared" si="34"/>
        <v>16461.504953729716</v>
      </c>
      <c r="AC32" s="370">
        <f t="shared" si="34"/>
        <v>4964.5808590613415</v>
      </c>
      <c r="AD32" s="370">
        <f t="shared" si="34"/>
        <v>21295.43894807891</v>
      </c>
      <c r="AE32" s="370">
        <f t="shared" si="34"/>
        <v>19858.323436245366</v>
      </c>
      <c r="AF32" s="370">
        <f t="shared" si="34"/>
        <v>25502.267991809844</v>
      </c>
      <c r="AG32" s="370">
        <f t="shared" si="34"/>
        <v>19466.382842108946</v>
      </c>
      <c r="AH32" s="370">
        <f t="shared" si="34"/>
        <v>20380.91089509393</v>
      </c>
      <c r="AI32" s="370">
        <f t="shared" si="34"/>
        <v>4964.5808590613415</v>
      </c>
      <c r="AJ32" s="370">
        <f t="shared" si="34"/>
        <v>4964.5808590613415</v>
      </c>
      <c r="AK32" s="370">
        <f t="shared" si="34"/>
        <v>13587.27393006262</v>
      </c>
      <c r="AL32" s="370">
        <f t="shared" si="34"/>
        <v>10000</v>
      </c>
      <c r="AM32" s="370">
        <f t="shared" si="34"/>
        <v>10000</v>
      </c>
      <c r="AN32" s="370">
        <f t="shared" si="34"/>
        <v>2037.0747606437155</v>
      </c>
      <c r="AO32" s="370">
        <f t="shared" si="34"/>
        <v>26746.064080551754</v>
      </c>
      <c r="AP32" s="370">
        <f t="shared" si="34"/>
        <v>33000</v>
      </c>
      <c r="AQ32" s="370">
        <f t="shared" si="34"/>
        <v>49622.879259668887</v>
      </c>
      <c r="AR32" s="370">
        <f t="shared" si="33"/>
        <v>748884.08462962718</v>
      </c>
      <c r="AS32" s="264"/>
      <c r="AT32" s="256">
        <f>SUM(AT22:AT30)</f>
        <v>187221.02115740679</v>
      </c>
      <c r="AU32" s="256">
        <f t="shared" ref="AU32:AW32" si="35">SUM(AU22:AU30)</f>
        <v>187221.02115740679</v>
      </c>
      <c r="AV32" s="256">
        <f t="shared" si="35"/>
        <v>187221.02115740679</v>
      </c>
      <c r="AW32" s="256">
        <f t="shared" si="35"/>
        <v>187221.02115740679</v>
      </c>
      <c r="AX32" s="365">
        <f>SUM(AX22:AX30)</f>
        <v>748884.08462962718</v>
      </c>
      <c r="AY32" s="17"/>
      <c r="AZ32" s="608">
        <f>SUM(E32:N32)</f>
        <v>86170.083450108126</v>
      </c>
      <c r="BA32" s="49">
        <f>SUM(O32:Y32)</f>
        <v>298486.56037063949</v>
      </c>
      <c r="BB32" s="49">
        <f>SUM(Z32:AK32)</f>
        <v>232821.42270801531</v>
      </c>
      <c r="BC32" s="49">
        <f>SUM(AL32:AQ32)</f>
        <v>131406.01810086437</v>
      </c>
      <c r="BD32" s="616">
        <f>SUM(AZ32:BC32)</f>
        <v>748884.08462962729</v>
      </c>
      <c r="BF32" s="460">
        <f>SUM(E32:N32)</f>
        <v>86170.083450108126</v>
      </c>
      <c r="BG32" s="461">
        <f>SUM(Z32:AK32)</f>
        <v>232821.42270801531</v>
      </c>
      <c r="BH32" s="461"/>
      <c r="BI32" s="461"/>
      <c r="BJ32" s="461">
        <f>SUM(O32:Y32)</f>
        <v>298486.56037063949</v>
      </c>
      <c r="BK32" s="638">
        <f>SUM(BF32:BJ32)</f>
        <v>617478.06652876292</v>
      </c>
    </row>
    <row r="33" spans="1:63" x14ac:dyDescent="0.25">
      <c r="A33" s="141"/>
      <c r="B33" s="184"/>
      <c r="C33" s="184"/>
      <c r="D33" s="184"/>
      <c r="E33" s="186"/>
      <c r="F33" s="187"/>
      <c r="G33" s="187"/>
      <c r="H33" s="187"/>
      <c r="I33" s="187"/>
      <c r="J33" s="187"/>
      <c r="K33" s="187"/>
      <c r="L33" s="187"/>
      <c r="M33" s="187"/>
      <c r="N33" s="188"/>
      <c r="O33" s="186"/>
      <c r="P33" s="187"/>
      <c r="Q33" s="187"/>
      <c r="R33" s="187"/>
      <c r="S33" s="187"/>
      <c r="T33" s="187"/>
      <c r="U33" s="187"/>
      <c r="V33" s="187"/>
      <c r="W33" s="187"/>
      <c r="X33" s="194"/>
      <c r="Y33" s="188"/>
      <c r="Z33" s="187"/>
      <c r="AA33" s="187"/>
      <c r="AB33" s="187"/>
      <c r="AC33" s="187"/>
      <c r="AD33" s="187"/>
      <c r="AE33" s="187"/>
      <c r="AF33" s="187"/>
      <c r="AG33" s="187"/>
      <c r="AH33" s="187"/>
      <c r="AI33" s="187"/>
      <c r="AJ33" s="187"/>
      <c r="AK33" s="187"/>
      <c r="AL33" s="187"/>
      <c r="AM33" s="187"/>
      <c r="AN33" s="187"/>
      <c r="AO33" s="187"/>
      <c r="AP33" s="187"/>
      <c r="AQ33" s="187"/>
      <c r="AR33" s="187"/>
      <c r="AS33" s="189"/>
      <c r="AT33" s="257"/>
      <c r="AU33" s="257"/>
      <c r="AV33" s="257"/>
      <c r="AW33" s="257"/>
      <c r="AX33" s="373"/>
      <c r="AY33" s="17"/>
      <c r="AZ33" s="607"/>
      <c r="BA33" s="604"/>
      <c r="BB33" s="604"/>
      <c r="BC33" s="604"/>
      <c r="BD33" s="615"/>
      <c r="BF33" s="174"/>
      <c r="BG33" s="168"/>
      <c r="BH33" s="383"/>
      <c r="BI33" s="383"/>
      <c r="BJ33" s="383"/>
      <c r="BK33" s="635"/>
    </row>
    <row r="34" spans="1:63" x14ac:dyDescent="0.25">
      <c r="A34" s="138"/>
      <c r="B34" s="258">
        <v>1300</v>
      </c>
      <c r="C34" s="258" t="s">
        <v>116</v>
      </c>
      <c r="D34" s="269"/>
      <c r="E34" s="260"/>
      <c r="F34" s="263"/>
      <c r="G34" s="263"/>
      <c r="H34" s="263"/>
      <c r="I34" s="261"/>
      <c r="J34" s="261"/>
      <c r="K34" s="261"/>
      <c r="L34" s="685"/>
      <c r="M34" s="685"/>
      <c r="N34" s="262"/>
      <c r="O34" s="260"/>
      <c r="P34" s="263"/>
      <c r="Q34" s="263"/>
      <c r="R34" s="263"/>
      <c r="S34" s="263"/>
      <c r="T34" s="261"/>
      <c r="U34" s="261"/>
      <c r="V34" s="261"/>
      <c r="W34" s="261"/>
      <c r="X34" s="261"/>
      <c r="Y34" s="311"/>
      <c r="Z34" s="263"/>
      <c r="AA34" s="261"/>
      <c r="AB34" s="261"/>
      <c r="AC34" s="261"/>
      <c r="AD34" s="261"/>
      <c r="AE34" s="261"/>
      <c r="AF34" s="261"/>
      <c r="AG34" s="261"/>
      <c r="AH34" s="261"/>
      <c r="AI34" s="261"/>
      <c r="AJ34" s="261"/>
      <c r="AK34" s="261"/>
      <c r="AL34" s="261"/>
      <c r="AM34" s="261"/>
      <c r="AN34" s="261"/>
      <c r="AO34" s="261"/>
      <c r="AP34" s="261"/>
      <c r="AQ34" s="261"/>
      <c r="AR34" s="261"/>
      <c r="AS34" s="264"/>
      <c r="AT34" s="248"/>
      <c r="AU34" s="248"/>
      <c r="AV34" s="248"/>
      <c r="AW34" s="248"/>
      <c r="AX34" s="368"/>
      <c r="AY34" s="17"/>
      <c r="AZ34" s="607"/>
      <c r="BA34" s="604"/>
      <c r="BB34" s="604"/>
      <c r="BC34" s="604"/>
      <c r="BD34" s="615"/>
      <c r="BF34" s="174"/>
      <c r="BG34" s="168"/>
      <c r="BH34" s="383"/>
      <c r="BI34" s="383"/>
      <c r="BJ34" s="383"/>
      <c r="BK34" s="635"/>
    </row>
    <row r="35" spans="1:63" x14ac:dyDescent="0.25">
      <c r="A35" s="138"/>
      <c r="B35" s="258"/>
      <c r="C35" s="212">
        <v>1301</v>
      </c>
      <c r="D35" s="242" t="s">
        <v>117</v>
      </c>
      <c r="E35" s="238">
        <f>'GEF funding'!E35+'Appendix 2'!E35</f>
        <v>2061.944774160821</v>
      </c>
      <c r="F35" s="238">
        <f>'GEF funding'!F35+'Appendix 2'!F35</f>
        <v>5977.8195121608842</v>
      </c>
      <c r="G35" s="238">
        <f>'GEF funding'!G35+'Appendix 2'!G35</f>
        <v>4184.9651767277301</v>
      </c>
      <c r="H35" s="238">
        <f>'GEF funding'!H35+'Appendix 2'!H35</f>
        <v>5413.2712700213033</v>
      </c>
      <c r="I35" s="274">
        <f>'GEF funding'!I35+'Appendix 2'!I35</f>
        <v>4239.7044057878729</v>
      </c>
      <c r="J35" s="274">
        <f>'GEF funding'!J35+'Appendix 2'!J35</f>
        <v>7513.0618139962398</v>
      </c>
      <c r="K35" s="274">
        <f>'GEF funding'!K35+'Appendix 2'!K35</f>
        <v>8648.3318281956199</v>
      </c>
      <c r="L35" s="274">
        <f>'GEF funding'!L35+'Appendix 2'!L35</f>
        <v>3819.2203203064464</v>
      </c>
      <c r="M35" s="274">
        <f>'GEF funding'!M35+'Appendix 2'!M35</f>
        <v>2017.4195611805351</v>
      </c>
      <c r="N35" s="275">
        <f>'GEF funding'!N35+'Appendix 2'!N35</f>
        <v>41261.915491614898</v>
      </c>
      <c r="O35" s="238">
        <f>'GEF funding'!O35+'Appendix 2'!O35</f>
        <v>9802.437605348021</v>
      </c>
      <c r="P35" s="238">
        <f>'GEF funding'!P35+'Appendix 2'!P35</f>
        <v>29615.89714614725</v>
      </c>
      <c r="Q35" s="238">
        <f>'GEF funding'!Q35+'Appendix 2'!Q35</f>
        <v>11780.007258473046</v>
      </c>
      <c r="R35" s="238">
        <f>'GEF funding'!R35+'Appendix 2'!R35</f>
        <v>18689.046112040309</v>
      </c>
      <c r="S35" s="238">
        <f>'GEF funding'!S35+'Appendix 2'!S35</f>
        <v>40326.563090108051</v>
      </c>
      <c r="T35" s="274">
        <f>'GEF funding'!T35+'Appendix 2'!T35</f>
        <v>8859.9549501338242</v>
      </c>
      <c r="U35" s="274">
        <f>'GEF funding'!U35+'Appendix 2'!U35</f>
        <v>23833.122015284869</v>
      </c>
      <c r="V35" s="274">
        <f>'GEF funding'!V35+'Appendix 2'!V35</f>
        <v>19216.522095561842</v>
      </c>
      <c r="W35" s="274">
        <f>'GEF funding'!W35+'Appendix 2'!W35</f>
        <v>21980.916356698581</v>
      </c>
      <c r="X35" s="274">
        <f>'GEF funding'!X35+'Appendix 2'!X35</f>
        <v>5799.3485908866332</v>
      </c>
      <c r="Y35" s="240">
        <f>'GEF funding'!Y35+'Appendix 2'!Y35</f>
        <v>42995.666409759164</v>
      </c>
      <c r="Z35" s="239">
        <f>'GEF funding'!Z35+'Appendix 2'!Z35</f>
        <v>9600.4734415938583</v>
      </c>
      <c r="AA35" s="274">
        <f>'GEF funding'!AA35+'Appendix 2'!AA35</f>
        <v>19439.195162279193</v>
      </c>
      <c r="AB35" s="274">
        <f>'GEF funding'!AB35+'Appendix 2'!AB35</f>
        <v>14025.498218910703</v>
      </c>
      <c r="AC35" s="274">
        <f>'GEF funding'!AC35+'Appendix 2'!AC35</f>
        <v>3953.6904169673148</v>
      </c>
      <c r="AD35" s="274">
        <f>'GEF funding'!AD35+'Appendix 2'!AD35</f>
        <v>11224.537222606252</v>
      </c>
      <c r="AE35" s="274">
        <f>'GEF funding'!AE35+'Appendix 2'!AE35</f>
        <v>25825.416614774593</v>
      </c>
      <c r="AF35" s="274">
        <f>'GEF funding'!AF35+'Appendix 2'!AF35</f>
        <v>22124.461838657553</v>
      </c>
      <c r="AG35" s="274">
        <f>'GEF funding'!AG35+'Appendix 2'!AG35</f>
        <v>8252.2444690856919</v>
      </c>
      <c r="AH35" s="274">
        <f>'GEF funding'!AH35+'Appendix 2'!AH35</f>
        <v>5036.1686171485717</v>
      </c>
      <c r="AI35" s="274">
        <f>'GEF funding'!AI35+'Appendix 2'!AI35</f>
        <v>1917.3474569858724</v>
      </c>
      <c r="AJ35" s="274">
        <f>'GEF funding'!AI35+'Appendix 2'!AI35</f>
        <v>1917.3474569858724</v>
      </c>
      <c r="AK35" s="274">
        <f>'GEF funding'!AJ35+'Appendix 2'!AJ35</f>
        <v>6820.4318889060987</v>
      </c>
      <c r="AL35" s="274">
        <f>'GEF funding'!AK35+'Appendix 2'!AK35</f>
        <v>3996.6465386417799</v>
      </c>
      <c r="AM35" s="274">
        <f>'GEF funding'!AL35+'Appendix 2'!AL35</f>
        <v>8810.5264359932462</v>
      </c>
      <c r="AN35" s="274">
        <f>'GEF funding'!AM35+'Appendix 2'!AM35</f>
        <v>8076.1408116432622</v>
      </c>
      <c r="AO35" s="274">
        <f>'GEF funding'!AN35+'Appendix 2'!AN35</f>
        <v>18108.657613571504</v>
      </c>
      <c r="AP35" s="274">
        <f>'GEF funding'!AO35+'Appendix 2'!AO35</f>
        <v>7257.7035755518045</v>
      </c>
      <c r="AQ35" s="274">
        <f>'GEF funding'!AP35+'Appendix 2'!AP35</f>
        <v>27708.715128219235</v>
      </c>
      <c r="AR35" s="274">
        <f>SUM(E35:AQ35)</f>
        <v>522132.33869311638</v>
      </c>
      <c r="AS35" s="276"/>
      <c r="AT35" s="135">
        <f t="shared" ref="AT35:AW35" si="36">$AR35/4</f>
        <v>130533.0846732791</v>
      </c>
      <c r="AU35" s="135">
        <f t="shared" si="36"/>
        <v>130533.0846732791</v>
      </c>
      <c r="AV35" s="135">
        <f t="shared" si="36"/>
        <v>130533.0846732791</v>
      </c>
      <c r="AW35" s="135">
        <f t="shared" si="36"/>
        <v>130533.0846732791</v>
      </c>
      <c r="AX35" s="147">
        <f>SUM(AT35:AW35)</f>
        <v>522132.33869311638</v>
      </c>
      <c r="AY35" s="17"/>
      <c r="AZ35" s="607">
        <f>SUM(E35:N35)</f>
        <v>85137.654154152347</v>
      </c>
      <c r="BA35" s="604">
        <f>SUM(O35:Y35)</f>
        <v>232899.48163044156</v>
      </c>
      <c r="BB35" s="604">
        <f>SUM(Z35:AK35)</f>
        <v>130136.81280490158</v>
      </c>
      <c r="BC35" s="604">
        <f>SUM(AL35:AQ35)</f>
        <v>73958.390103620826</v>
      </c>
      <c r="BD35" s="615">
        <f>SUM(AZ35:BC35)</f>
        <v>522132.33869311627</v>
      </c>
      <c r="BF35" s="450">
        <f>SUM(E35:N35)</f>
        <v>85137.654154152347</v>
      </c>
      <c r="BG35" s="444">
        <f>SUM(Z35:AK35)</f>
        <v>130136.81280490158</v>
      </c>
      <c r="BH35" s="444"/>
      <c r="BI35" s="444"/>
      <c r="BJ35" s="444">
        <f>SUM(O35:Y35)</f>
        <v>232899.48163044156</v>
      </c>
      <c r="BK35" s="637">
        <f>SUM(BF35:BJ35)</f>
        <v>448173.9485894955</v>
      </c>
    </row>
    <row r="36" spans="1:63" x14ac:dyDescent="0.25">
      <c r="A36" s="138"/>
      <c r="B36" s="258"/>
      <c r="C36" s="258"/>
      <c r="D36" s="269"/>
      <c r="E36" s="260"/>
      <c r="F36" s="263"/>
      <c r="G36" s="263"/>
      <c r="H36" s="263"/>
      <c r="I36" s="261"/>
      <c r="J36" s="261"/>
      <c r="K36" s="261"/>
      <c r="L36" s="685"/>
      <c r="M36" s="685"/>
      <c r="N36" s="262"/>
      <c r="O36" s="260"/>
      <c r="P36" s="263"/>
      <c r="Q36" s="263"/>
      <c r="R36" s="263"/>
      <c r="S36" s="263"/>
      <c r="T36" s="261"/>
      <c r="U36" s="261"/>
      <c r="V36" s="261"/>
      <c r="W36" s="261"/>
      <c r="X36" s="261"/>
      <c r="Y36" s="311"/>
      <c r="Z36" s="263"/>
      <c r="AA36" s="261"/>
      <c r="AB36" s="261"/>
      <c r="AC36" s="261"/>
      <c r="AD36" s="261"/>
      <c r="AE36" s="261"/>
      <c r="AF36" s="261"/>
      <c r="AG36" s="261"/>
      <c r="AH36" s="261"/>
      <c r="AI36" s="261"/>
      <c r="AJ36" s="261"/>
      <c r="AK36" s="261"/>
      <c r="AL36" s="261"/>
      <c r="AM36" s="261"/>
      <c r="AN36" s="261"/>
      <c r="AO36" s="261"/>
      <c r="AP36" s="261"/>
      <c r="AQ36" s="261"/>
      <c r="AR36" s="261"/>
      <c r="AS36" s="264"/>
      <c r="AT36" s="248"/>
      <c r="AU36" s="248"/>
      <c r="AV36" s="248"/>
      <c r="AW36" s="248"/>
      <c r="AX36" s="368"/>
      <c r="AY36" s="17"/>
      <c r="AZ36" s="607"/>
      <c r="BA36" s="604"/>
      <c r="BB36" s="604"/>
      <c r="BC36" s="604"/>
      <c r="BD36" s="615"/>
      <c r="BF36" s="174"/>
      <c r="BG36" s="168"/>
      <c r="BH36" s="383"/>
      <c r="BI36" s="383"/>
      <c r="BJ36" s="383"/>
      <c r="BK36" s="635"/>
    </row>
    <row r="37" spans="1:63" x14ac:dyDescent="0.25">
      <c r="A37" s="136"/>
      <c r="B37" s="258"/>
      <c r="C37" s="258">
        <v>1399</v>
      </c>
      <c r="D37" s="269" t="s">
        <v>106</v>
      </c>
      <c r="E37" s="260">
        <f>E35</f>
        <v>2061.944774160821</v>
      </c>
      <c r="F37" s="260">
        <f t="shared" ref="F37:H37" si="37">F35</f>
        <v>5977.8195121608842</v>
      </c>
      <c r="G37" s="260">
        <f t="shared" si="37"/>
        <v>4184.9651767277301</v>
      </c>
      <c r="H37" s="260">
        <f t="shared" si="37"/>
        <v>5413.2712700213033</v>
      </c>
      <c r="I37" s="261">
        <f t="shared" ref="I37:AR37" si="38">I35</f>
        <v>4239.7044057878729</v>
      </c>
      <c r="J37" s="261">
        <f t="shared" si="38"/>
        <v>7513.0618139962398</v>
      </c>
      <c r="K37" s="261">
        <f t="shared" si="38"/>
        <v>8648.3318281956199</v>
      </c>
      <c r="L37" s="261">
        <f t="shared" si="38"/>
        <v>3819.2203203064464</v>
      </c>
      <c r="M37" s="261">
        <f t="shared" si="38"/>
        <v>2017.4195611805351</v>
      </c>
      <c r="N37" s="262">
        <f t="shared" si="38"/>
        <v>41261.915491614898</v>
      </c>
      <c r="O37" s="260">
        <f t="shared" si="38"/>
        <v>9802.437605348021</v>
      </c>
      <c r="P37" s="260">
        <f t="shared" si="38"/>
        <v>29615.89714614725</v>
      </c>
      <c r="Q37" s="260">
        <f t="shared" si="38"/>
        <v>11780.007258473046</v>
      </c>
      <c r="R37" s="260">
        <f t="shared" si="38"/>
        <v>18689.046112040309</v>
      </c>
      <c r="S37" s="260">
        <f t="shared" si="38"/>
        <v>40326.563090108051</v>
      </c>
      <c r="T37" s="261">
        <f t="shared" si="38"/>
        <v>8859.9549501338242</v>
      </c>
      <c r="U37" s="261">
        <f t="shared" si="38"/>
        <v>23833.122015284869</v>
      </c>
      <c r="V37" s="261">
        <f t="shared" si="38"/>
        <v>19216.522095561842</v>
      </c>
      <c r="W37" s="261">
        <f t="shared" si="38"/>
        <v>21980.916356698581</v>
      </c>
      <c r="X37" s="261">
        <f t="shared" si="38"/>
        <v>5799.3485908866332</v>
      </c>
      <c r="Y37" s="311">
        <f t="shared" ref="Y37:AQ37" si="39">Y35</f>
        <v>42995.666409759164</v>
      </c>
      <c r="Z37" s="263">
        <f t="shared" si="39"/>
        <v>9600.4734415938583</v>
      </c>
      <c r="AA37" s="261">
        <f t="shared" si="39"/>
        <v>19439.195162279193</v>
      </c>
      <c r="AB37" s="261">
        <f t="shared" si="39"/>
        <v>14025.498218910703</v>
      </c>
      <c r="AC37" s="261">
        <f t="shared" si="39"/>
        <v>3953.6904169673148</v>
      </c>
      <c r="AD37" s="261">
        <f t="shared" si="39"/>
        <v>11224.537222606252</v>
      </c>
      <c r="AE37" s="261">
        <f t="shared" si="39"/>
        <v>25825.416614774593</v>
      </c>
      <c r="AF37" s="261">
        <f t="shared" si="39"/>
        <v>22124.461838657553</v>
      </c>
      <c r="AG37" s="261">
        <f t="shared" si="39"/>
        <v>8252.2444690856919</v>
      </c>
      <c r="AH37" s="261">
        <f t="shared" si="39"/>
        <v>5036.1686171485717</v>
      </c>
      <c r="AI37" s="261">
        <f t="shared" si="39"/>
        <v>1917.3474569858724</v>
      </c>
      <c r="AJ37" s="261">
        <f t="shared" si="39"/>
        <v>1917.3474569858724</v>
      </c>
      <c r="AK37" s="261">
        <f t="shared" si="39"/>
        <v>6820.4318889060987</v>
      </c>
      <c r="AL37" s="261">
        <f t="shared" si="39"/>
        <v>3996.6465386417799</v>
      </c>
      <c r="AM37" s="261">
        <f t="shared" si="39"/>
        <v>8810.5264359932462</v>
      </c>
      <c r="AN37" s="261">
        <f t="shared" si="39"/>
        <v>8076.1408116432622</v>
      </c>
      <c r="AO37" s="261">
        <f t="shared" si="39"/>
        <v>18108.657613571504</v>
      </c>
      <c r="AP37" s="261">
        <f t="shared" si="39"/>
        <v>7257.7035755518045</v>
      </c>
      <c r="AQ37" s="261">
        <f t="shared" si="39"/>
        <v>27708.715128219235</v>
      </c>
      <c r="AR37" s="261">
        <f t="shared" si="38"/>
        <v>522132.33869311638</v>
      </c>
      <c r="AS37" s="264"/>
      <c r="AT37" s="256">
        <f>AT35</f>
        <v>130533.0846732791</v>
      </c>
      <c r="AU37" s="256">
        <f t="shared" ref="AU37:AW37" si="40">AU35</f>
        <v>130533.0846732791</v>
      </c>
      <c r="AV37" s="256">
        <f t="shared" si="40"/>
        <v>130533.0846732791</v>
      </c>
      <c r="AW37" s="256">
        <f t="shared" si="40"/>
        <v>130533.0846732791</v>
      </c>
      <c r="AX37" s="365">
        <f t="shared" ref="AX37" si="41">AX35</f>
        <v>522132.33869311638</v>
      </c>
      <c r="AY37" s="17"/>
      <c r="AZ37" s="608">
        <f>SUM(E37:N37)</f>
        <v>85137.654154152347</v>
      </c>
      <c r="BA37" s="49">
        <f>SUM(O37:Y37)</f>
        <v>232899.48163044156</v>
      </c>
      <c r="BB37" s="49">
        <f>SUM(Z37:AK37)</f>
        <v>130136.81280490158</v>
      </c>
      <c r="BC37" s="49">
        <f>SUM(AL37:AQ37)</f>
        <v>73958.390103620826</v>
      </c>
      <c r="BD37" s="616">
        <f>SUM(AZ37:BC37)</f>
        <v>522132.33869311627</v>
      </c>
      <c r="BF37" s="460">
        <f>SUM(E37:N37)</f>
        <v>85137.654154152347</v>
      </c>
      <c r="BG37" s="461">
        <f>SUM(Z37:AK37)</f>
        <v>130136.81280490158</v>
      </c>
      <c r="BH37" s="461"/>
      <c r="BI37" s="461"/>
      <c r="BJ37" s="461">
        <f>SUM(O37:Y37)</f>
        <v>232899.48163044156</v>
      </c>
      <c r="BK37" s="638">
        <f>SUM(BF37:BJ37)</f>
        <v>448173.9485894955</v>
      </c>
    </row>
    <row r="38" spans="1:63" x14ac:dyDescent="0.25">
      <c r="A38" s="141"/>
      <c r="B38" s="184"/>
      <c r="C38" s="184"/>
      <c r="D38" s="184"/>
      <c r="E38" s="186"/>
      <c r="F38" s="187"/>
      <c r="G38" s="187"/>
      <c r="H38" s="187"/>
      <c r="I38" s="187"/>
      <c r="J38" s="187"/>
      <c r="K38" s="187"/>
      <c r="L38" s="187"/>
      <c r="M38" s="187"/>
      <c r="N38" s="188"/>
      <c r="O38" s="186"/>
      <c r="P38" s="187"/>
      <c r="Q38" s="187"/>
      <c r="R38" s="187"/>
      <c r="S38" s="187"/>
      <c r="T38" s="187"/>
      <c r="U38" s="187"/>
      <c r="V38" s="187"/>
      <c r="W38" s="187"/>
      <c r="X38" s="194"/>
      <c r="Y38" s="188"/>
      <c r="Z38" s="187"/>
      <c r="AA38" s="187"/>
      <c r="AB38" s="187"/>
      <c r="AC38" s="187"/>
      <c r="AD38" s="187"/>
      <c r="AE38" s="187"/>
      <c r="AF38" s="187"/>
      <c r="AG38" s="187"/>
      <c r="AH38" s="187"/>
      <c r="AI38" s="187"/>
      <c r="AJ38" s="187"/>
      <c r="AK38" s="187"/>
      <c r="AL38" s="187"/>
      <c r="AM38" s="187"/>
      <c r="AN38" s="187"/>
      <c r="AO38" s="187"/>
      <c r="AP38" s="187"/>
      <c r="AQ38" s="187"/>
      <c r="AR38" s="187"/>
      <c r="AS38" s="189"/>
      <c r="AT38" s="257"/>
      <c r="AU38" s="257"/>
      <c r="AV38" s="257"/>
      <c r="AW38" s="257"/>
      <c r="AX38" s="373"/>
      <c r="AY38" s="17"/>
      <c r="AZ38" s="607"/>
      <c r="BA38" s="604"/>
      <c r="BB38" s="604"/>
      <c r="BC38" s="604"/>
      <c r="BD38" s="615"/>
      <c r="BF38" s="174"/>
      <c r="BG38" s="168"/>
      <c r="BH38" s="383"/>
      <c r="BI38" s="383"/>
      <c r="BJ38" s="383"/>
      <c r="BK38" s="635"/>
    </row>
    <row r="39" spans="1:63" x14ac:dyDescent="0.25">
      <c r="A39" s="138"/>
      <c r="B39" s="258">
        <v>1600</v>
      </c>
      <c r="C39" s="258" t="s">
        <v>118</v>
      </c>
      <c r="D39" s="200"/>
      <c r="E39" s="191"/>
      <c r="F39" s="194"/>
      <c r="G39" s="194"/>
      <c r="H39" s="194"/>
      <c r="I39" s="192"/>
      <c r="J39" s="192"/>
      <c r="K39" s="192"/>
      <c r="L39" s="688"/>
      <c r="M39" s="688"/>
      <c r="N39" s="193"/>
      <c r="O39" s="191"/>
      <c r="P39" s="194"/>
      <c r="Q39" s="194"/>
      <c r="R39" s="194"/>
      <c r="S39" s="194"/>
      <c r="T39" s="192"/>
      <c r="U39" s="192"/>
      <c r="V39" s="192"/>
      <c r="W39" s="192"/>
      <c r="X39" s="192"/>
      <c r="Y39" s="188"/>
      <c r="Z39" s="194"/>
      <c r="AA39" s="192"/>
      <c r="AB39" s="192"/>
      <c r="AC39" s="192"/>
      <c r="AD39" s="192"/>
      <c r="AE39" s="192"/>
      <c r="AF39" s="192"/>
      <c r="AG39" s="192"/>
      <c r="AH39" s="192"/>
      <c r="AI39" s="192"/>
      <c r="AJ39" s="192"/>
      <c r="AK39" s="192"/>
      <c r="AL39" s="192"/>
      <c r="AM39" s="192"/>
      <c r="AN39" s="192"/>
      <c r="AO39" s="192"/>
      <c r="AP39" s="192"/>
      <c r="AQ39" s="192"/>
      <c r="AR39" s="192"/>
      <c r="AS39" s="195"/>
      <c r="AT39" s="248"/>
      <c r="AU39" s="248"/>
      <c r="AV39" s="248"/>
      <c r="AW39" s="248"/>
      <c r="AX39" s="368"/>
      <c r="AY39" s="17"/>
      <c r="AZ39" s="607"/>
      <c r="BA39" s="604"/>
      <c r="BB39" s="604"/>
      <c r="BC39" s="604"/>
      <c r="BD39" s="615"/>
      <c r="BF39" s="174"/>
      <c r="BG39" s="168"/>
      <c r="BH39" s="383"/>
      <c r="BI39" s="383"/>
      <c r="BJ39" s="383"/>
      <c r="BK39" s="635"/>
    </row>
    <row r="40" spans="1:63" x14ac:dyDescent="0.25">
      <c r="A40" s="138"/>
      <c r="B40" s="258"/>
      <c r="C40" s="176">
        <v>1601</v>
      </c>
      <c r="D40" s="242" t="s">
        <v>119</v>
      </c>
      <c r="E40" s="238">
        <f>'GEF funding'!E40+'Appendix 2'!E40</f>
        <v>0</v>
      </c>
      <c r="F40" s="238">
        <f>'GEF funding'!F40+'Appendix 2'!F40</f>
        <v>6972.394266123425</v>
      </c>
      <c r="G40" s="238">
        <f>'GEF funding'!G40+'Appendix 2'!G40</f>
        <v>6469.7627641678591</v>
      </c>
      <c r="H40" s="238">
        <f>'GEF funding'!H40+'Appendix 2'!H40</f>
        <v>6143.0221600743853</v>
      </c>
      <c r="I40" s="274">
        <f>'GEF funding'!I40+'Appendix 2'!I40</f>
        <v>0</v>
      </c>
      <c r="J40" s="274">
        <f>'GEF funding'!J40+'Appendix 2'!J40</f>
        <v>877.57459429634059</v>
      </c>
      <c r="K40" s="274">
        <f>'GEF funding'!K40+'Appendix 2'!K40</f>
        <v>8114.7451547199671</v>
      </c>
      <c r="L40" s="274">
        <f>'GEF funding'!L40+'Appendix 2'!L40</f>
        <v>4387.8729714817036</v>
      </c>
      <c r="M40" s="274">
        <f>'GEF funding'!M40+'Appendix 2'!M40</f>
        <v>5700.4750728979679</v>
      </c>
      <c r="N40" s="275">
        <f>'GEF funding'!N40+'Appendix 2'!N40</f>
        <v>84066.382427549892</v>
      </c>
      <c r="O40" s="238">
        <f>'GEF funding'!O40+'Appendix 2'!O40</f>
        <v>790.05539281208564</v>
      </c>
      <c r="P40" s="238">
        <f>'GEF funding'!P40+'Appendix 2'!P40</f>
        <v>34986.360651217459</v>
      </c>
      <c r="Q40" s="238">
        <f>'GEF funding'!Q40+'Appendix 2'!Q40</f>
        <v>26115.559491422391</v>
      </c>
      <c r="R40" s="238">
        <f>'GEF funding'!R40+'Appendix 2'!R40</f>
        <v>29086.590921293569</v>
      </c>
      <c r="S40" s="238">
        <f>'GEF funding'!S40+'Appendix 2'!S40</f>
        <v>77783.607201393199</v>
      </c>
      <c r="T40" s="274">
        <f>'GEF funding'!T40+'Appendix 2'!T40</f>
        <v>3739.9402577740238</v>
      </c>
      <c r="U40" s="274">
        <f>'GEF funding'!U40+'Appendix 2'!U40</f>
        <v>31111.42216886385</v>
      </c>
      <c r="V40" s="274">
        <f>'GEF funding'!V40+'Appendix 2'!V40</f>
        <v>16196.135552647753</v>
      </c>
      <c r="W40" s="274">
        <f>'GEF funding'!W40+'Appendix 2'!W40</f>
        <v>46987.149307409847</v>
      </c>
      <c r="X40" s="274">
        <f>'GEF funding'!X40+'Appendix 2'!X40</f>
        <v>2185.8199201134366</v>
      </c>
      <c r="Y40" s="240">
        <f>'GEF funding'!Y40+'Appendix 2'!Y40</f>
        <v>82246.460314913304</v>
      </c>
      <c r="Z40" s="239">
        <f>'GEF funding'!Z40+'Appendix 2'!Z40</f>
        <v>3668.3067458119813</v>
      </c>
      <c r="AA40" s="274">
        <f>'GEF funding'!AA40+'Appendix 2'!AA40</f>
        <v>19939.622550361826</v>
      </c>
      <c r="AB40" s="274">
        <f>'GEF funding'!AB40+'Appendix 2'!AB40</f>
        <v>26849.386147285291</v>
      </c>
      <c r="AC40" s="274">
        <f>'GEF funding'!AC40+'Appendix 2'!AC40</f>
        <v>1377.3160705059076</v>
      </c>
      <c r="AD40" s="274">
        <f>'GEF funding'!AD40+'Appendix 2'!AD40</f>
        <v>3845.9981734252619</v>
      </c>
      <c r="AE40" s="274">
        <f>'GEF funding'!AE40+'Appendix 2'!AE40</f>
        <v>8126.1648159848546</v>
      </c>
      <c r="AF40" s="274">
        <f>'GEF funding'!AF40+'Appendix 2'!AF40</f>
        <v>42243.585085944826</v>
      </c>
      <c r="AG40" s="274">
        <f>'GEF funding'!AG40+'Appendix 2'!AG40</f>
        <v>3810.574461733011</v>
      </c>
      <c r="AH40" s="274">
        <f>'GEF funding'!AH40+'Appendix 2'!AH40</f>
        <v>3478.7138879570198</v>
      </c>
      <c r="AI40" s="274">
        <f>'GEF funding'!AI40+'Appendix 2'!AI40</f>
        <v>1377.3160705059076</v>
      </c>
      <c r="AJ40" s="274">
        <f>'GEF funding'!AI40+'Appendix 2'!AI40</f>
        <v>1377.3160705059076</v>
      </c>
      <c r="AK40" s="274">
        <f>'GEF funding'!AJ40+'Appendix 2'!AJ40</f>
        <v>2065.9741057588612</v>
      </c>
      <c r="AL40" s="274">
        <f>'GEF funding'!AK40+'Appendix 2'!AK40</f>
        <v>0</v>
      </c>
      <c r="AM40" s="274">
        <f>'GEF funding'!AL40+'Appendix 2'!AL40</f>
        <v>0</v>
      </c>
      <c r="AN40" s="274">
        <f>'GEF funding'!AM40+'Appendix 2'!AM40</f>
        <v>967.16659374006804</v>
      </c>
      <c r="AO40" s="274">
        <f>'GEF funding'!AN40+'Appendix 2'!AN40</f>
        <v>8478.5761205266826</v>
      </c>
      <c r="AP40" s="274">
        <f>'GEF funding'!AO40+'Appendix 2'!AO40</f>
        <v>0</v>
      </c>
      <c r="AQ40" s="274">
        <f>'GEF funding'!AP40+'Appendix 2'!AP40</f>
        <v>38037.739212535511</v>
      </c>
      <c r="AR40" s="274">
        <f>SUM(E40:AQ40)</f>
        <v>639605.08670375531</v>
      </c>
      <c r="AS40" s="276"/>
      <c r="AT40" s="135">
        <f t="shared" ref="AT40:AW41" si="42">$AR40/4</f>
        <v>159901.27167593883</v>
      </c>
      <c r="AU40" s="135">
        <f t="shared" si="42"/>
        <v>159901.27167593883</v>
      </c>
      <c r="AV40" s="135">
        <f t="shared" si="42"/>
        <v>159901.27167593883</v>
      </c>
      <c r="AW40" s="135">
        <f t="shared" si="42"/>
        <v>159901.27167593883</v>
      </c>
      <c r="AX40" s="147">
        <f t="shared" ref="AX40:AX41" si="43">SUM(AT40:AW40)</f>
        <v>639605.08670375531</v>
      </c>
      <c r="AY40" s="17"/>
      <c r="AZ40" s="607">
        <f>SUM(E40:N40)</f>
        <v>122732.22941131153</v>
      </c>
      <c r="BA40" s="604">
        <f>SUM(O40:Y40)</f>
        <v>351229.10117986094</v>
      </c>
      <c r="BB40" s="604">
        <f>SUM(Z40:AK40)</f>
        <v>118160.27418578067</v>
      </c>
      <c r="BC40" s="604">
        <f>SUM(AL40:AQ40)</f>
        <v>47483.481926802262</v>
      </c>
      <c r="BD40" s="615">
        <f t="shared" ref="BD40:BD41" si="44">SUM(AZ40:BC40)</f>
        <v>639605.08670375543</v>
      </c>
      <c r="BF40" s="450">
        <f>SUM(E40:N40)</f>
        <v>122732.22941131153</v>
      </c>
      <c r="BG40" s="444">
        <f>SUM(Z40:AK40)</f>
        <v>118160.27418578067</v>
      </c>
      <c r="BH40" s="444"/>
      <c r="BI40" s="444"/>
      <c r="BJ40" s="444">
        <f>SUM(O40:Y40)</f>
        <v>351229.10117986094</v>
      </c>
      <c r="BK40" s="637">
        <f t="shared" ref="BK40:BK41" si="45">SUM(BF40:BJ40)</f>
        <v>592121.60477695311</v>
      </c>
    </row>
    <row r="41" spans="1:63" x14ac:dyDescent="0.25">
      <c r="A41" s="138"/>
      <c r="B41" s="176"/>
      <c r="C41" s="176">
        <v>1602</v>
      </c>
      <c r="D41" s="242" t="s">
        <v>120</v>
      </c>
      <c r="E41" s="238">
        <f>'GEF funding'!E41+'Appendix 2'!E41</f>
        <v>0</v>
      </c>
      <c r="F41" s="238">
        <f>'GEF funding'!F41+'Appendix 2'!F41</f>
        <v>1013.5345419732745</v>
      </c>
      <c r="G41" s="238">
        <f>'GEF funding'!G41+'Appendix 2'!G41</f>
        <v>550.83399020286663</v>
      </c>
      <c r="H41" s="238">
        <f>'GEF funding'!H41+'Appendix 2'!H41</f>
        <v>0</v>
      </c>
      <c r="I41" s="274">
        <f>'GEF funding'!I41+'Appendix 2'!I41</f>
        <v>0</v>
      </c>
      <c r="J41" s="274">
        <f>'GEF funding'!J41+'Appendix 2'!J41</f>
        <v>0</v>
      </c>
      <c r="K41" s="274">
        <f>'GEF funding'!K41+'Appendix 2'!K41</f>
        <v>876.43510900206456</v>
      </c>
      <c r="L41" s="274">
        <f>'GEF funding'!L41+'Appendix 2'!L41</f>
        <v>0</v>
      </c>
      <c r="M41" s="274">
        <f>'GEF funding'!M41+'Appendix 2'!M41</f>
        <v>881.33438432458649</v>
      </c>
      <c r="N41" s="275">
        <f>'GEF funding'!N41+'Appendix 2'!N41</f>
        <v>1395.4438786233895</v>
      </c>
      <c r="O41" s="238">
        <f>'GEF funding'!O41+'Appendix 2'!O41</f>
        <v>0</v>
      </c>
      <c r="P41" s="238">
        <f>'GEF funding'!P41+'Appendix 2'!P41</f>
        <v>1909.226193106947</v>
      </c>
      <c r="Q41" s="238">
        <f>'GEF funding'!Q41+'Appendix 2'!Q41</f>
        <v>1378.3681784381861</v>
      </c>
      <c r="R41" s="238">
        <f>'GEF funding'!R41+'Appendix 2'!R41</f>
        <v>698.49738772205376</v>
      </c>
      <c r="S41" s="238">
        <f>'GEF funding'!S41+'Appendix 2'!S41</f>
        <v>2169.9985511898467</v>
      </c>
      <c r="T41" s="274">
        <f>'GEF funding'!T41+'Appendix 2'!T41</f>
        <v>605.36440269244656</v>
      </c>
      <c r="U41" s="274">
        <f>'GEF funding'!U41+'Appendix 2'!U41</f>
        <v>2584.4403345715991</v>
      </c>
      <c r="V41" s="274">
        <f>'GEF funding'!V41+'Appendix 2'!V41</f>
        <v>0</v>
      </c>
      <c r="W41" s="274">
        <f>'GEF funding'!W41+'Appendix 2'!W41</f>
        <v>1285.2351934085789</v>
      </c>
      <c r="X41" s="274">
        <f>'GEF funding'!X41+'Appendix 2'!X41</f>
        <v>0</v>
      </c>
      <c r="Y41" s="240">
        <f>'GEF funding'!Y41+'Appendix 2'!Y41</f>
        <v>2263.1315362194541</v>
      </c>
      <c r="Z41" s="239">
        <f>'GEF funding'!Z41+'Appendix 2'!Z41</f>
        <v>1045.1749176971246</v>
      </c>
      <c r="AA41" s="274">
        <f>'GEF funding'!AA41+'Appendix 2'!AA41</f>
        <v>1959.7029706821086</v>
      </c>
      <c r="AB41" s="274">
        <f>'GEF funding'!AB41+'Appendix 2'!AB41</f>
        <v>1201.9511553516932</v>
      </c>
      <c r="AC41" s="274">
        <f>'GEF funding'!AC41+'Appendix 2'!AC41</f>
        <v>0</v>
      </c>
      <c r="AD41" s="274">
        <f>'GEF funding'!AD41+'Appendix 2'!AD41</f>
        <v>653.23432356070282</v>
      </c>
      <c r="AE41" s="274">
        <f>'GEF funding'!AE41+'Appendix 2'!AE41</f>
        <v>0</v>
      </c>
      <c r="AF41" s="274">
        <f>'GEF funding'!AF41+'Appendix 2'!AF41</f>
        <v>1463.2448847759745</v>
      </c>
      <c r="AG41" s="274">
        <f>'GEF funding'!AG41+'Appendix 2'!AG41</f>
        <v>0</v>
      </c>
      <c r="AH41" s="274">
        <f>'GEF funding'!AH41+'Appendix 2'!AH41</f>
        <v>653.23432356070282</v>
      </c>
      <c r="AI41" s="274">
        <f>'GEF funding'!AI41+'Appendix 2'!AI41</f>
        <v>0</v>
      </c>
      <c r="AJ41" s="274">
        <f>'GEF funding'!AI41+'Appendix 2'!AI41</f>
        <v>0</v>
      </c>
      <c r="AK41" s="274">
        <f>'GEF funding'!AJ41+'Appendix 2'!AJ41</f>
        <v>0</v>
      </c>
      <c r="AL41" s="274">
        <f>'GEF funding'!AK41+'Appendix 2'!AK41</f>
        <v>0</v>
      </c>
      <c r="AM41" s="274">
        <f>'GEF funding'!AL41+'Appendix 2'!AL41</f>
        <v>0</v>
      </c>
      <c r="AN41" s="274">
        <f>'GEF funding'!AM41+'Appendix 2'!AM41</f>
        <v>0</v>
      </c>
      <c r="AO41" s="274">
        <f>'GEF funding'!AN41+'Appendix 2'!AN41</f>
        <v>0</v>
      </c>
      <c r="AP41" s="274">
        <f>'GEF funding'!AO41+'Appendix 2'!AO41</f>
        <v>0</v>
      </c>
      <c r="AQ41" s="274">
        <f>'GEF funding'!AP41+'Appendix 2'!AP41</f>
        <v>2764.6014608736136</v>
      </c>
      <c r="AR41" s="274">
        <f>SUM(E41:AQ41)</f>
        <v>27352.987717977216</v>
      </c>
      <c r="AS41" s="276"/>
      <c r="AT41" s="135">
        <f t="shared" si="42"/>
        <v>6838.2469294943039</v>
      </c>
      <c r="AU41" s="135">
        <f t="shared" si="42"/>
        <v>6838.2469294943039</v>
      </c>
      <c r="AV41" s="135">
        <f t="shared" si="42"/>
        <v>6838.2469294943039</v>
      </c>
      <c r="AW41" s="135">
        <f t="shared" si="42"/>
        <v>6838.2469294943039</v>
      </c>
      <c r="AX41" s="147">
        <f t="shared" si="43"/>
        <v>27352.987717977216</v>
      </c>
      <c r="AY41" s="17"/>
      <c r="AZ41" s="607">
        <f>SUM(E41:N41)</f>
        <v>4717.5819041261821</v>
      </c>
      <c r="BA41" s="604">
        <f>SUM(O41:Y41)</f>
        <v>12894.261777349111</v>
      </c>
      <c r="BB41" s="604">
        <f>SUM(Z41:AK41)</f>
        <v>6976.5425756283066</v>
      </c>
      <c r="BC41" s="604">
        <f>SUM(AL41:AQ41)</f>
        <v>2764.6014608736136</v>
      </c>
      <c r="BD41" s="615">
        <f t="shared" si="44"/>
        <v>27352.987717977216</v>
      </c>
      <c r="BF41" s="450">
        <f>SUM(E41:N41)</f>
        <v>4717.5819041261821</v>
      </c>
      <c r="BG41" s="444">
        <f>SUM(Z41:AK41)</f>
        <v>6976.5425756283066</v>
      </c>
      <c r="BH41" s="444"/>
      <c r="BI41" s="444"/>
      <c r="BJ41" s="444">
        <f>SUM(O41:Y41)</f>
        <v>12894.261777349111</v>
      </c>
      <c r="BK41" s="637">
        <f t="shared" si="45"/>
        <v>24588.386257103601</v>
      </c>
    </row>
    <row r="42" spans="1:63" x14ac:dyDescent="0.25">
      <c r="A42" s="138"/>
      <c r="B42" s="176"/>
      <c r="C42" s="176"/>
      <c r="D42" s="242"/>
      <c r="E42" s="238"/>
      <c r="F42" s="239"/>
      <c r="G42" s="239"/>
      <c r="H42" s="239"/>
      <c r="I42" s="274"/>
      <c r="J42" s="274"/>
      <c r="K42" s="274"/>
      <c r="L42" s="689"/>
      <c r="M42" s="689"/>
      <c r="N42" s="275"/>
      <c r="O42" s="238"/>
      <c r="P42" s="239"/>
      <c r="Q42" s="239"/>
      <c r="R42" s="239"/>
      <c r="S42" s="239"/>
      <c r="T42" s="274"/>
      <c r="U42" s="274"/>
      <c r="V42" s="274"/>
      <c r="W42" s="274"/>
      <c r="X42" s="274"/>
      <c r="Y42" s="240"/>
      <c r="Z42" s="239"/>
      <c r="AA42" s="274"/>
      <c r="AB42" s="274"/>
      <c r="AC42" s="274"/>
      <c r="AD42" s="274"/>
      <c r="AE42" s="274"/>
      <c r="AF42" s="274"/>
      <c r="AG42" s="274"/>
      <c r="AH42" s="274"/>
      <c r="AI42" s="274"/>
      <c r="AJ42" s="274"/>
      <c r="AK42" s="274"/>
      <c r="AL42" s="274"/>
      <c r="AM42" s="274"/>
      <c r="AN42" s="274"/>
      <c r="AO42" s="274"/>
      <c r="AP42" s="274"/>
      <c r="AQ42" s="274"/>
      <c r="AR42" s="274"/>
      <c r="AS42" s="276"/>
      <c r="AT42" s="248"/>
      <c r="AU42" s="248"/>
      <c r="AV42" s="248"/>
      <c r="AW42" s="248"/>
      <c r="AX42" s="368"/>
      <c r="AY42" s="17"/>
      <c r="AZ42" s="607"/>
      <c r="BA42" s="604"/>
      <c r="BB42" s="604"/>
      <c r="BC42" s="604"/>
      <c r="BD42" s="615"/>
      <c r="BF42" s="174"/>
      <c r="BG42" s="168"/>
      <c r="BH42" s="383"/>
      <c r="BI42" s="383"/>
      <c r="BJ42" s="383"/>
      <c r="BK42" s="635"/>
    </row>
    <row r="43" spans="1:63" x14ac:dyDescent="0.25">
      <c r="A43" s="136"/>
      <c r="B43" s="258"/>
      <c r="C43" s="258">
        <v>1699</v>
      </c>
      <c r="D43" s="269" t="s">
        <v>106</v>
      </c>
      <c r="E43" s="374">
        <f t="shared" ref="E43:AR43" si="46">SUM(E40:E41)</f>
        <v>0</v>
      </c>
      <c r="F43" s="374">
        <f t="shared" si="46"/>
        <v>7985.9288080966999</v>
      </c>
      <c r="G43" s="374">
        <f t="shared" si="46"/>
        <v>7020.5967543707256</v>
      </c>
      <c r="H43" s="374">
        <f t="shared" si="46"/>
        <v>6143.0221600743853</v>
      </c>
      <c r="I43" s="365">
        <f t="shared" si="46"/>
        <v>0</v>
      </c>
      <c r="J43" s="365">
        <f t="shared" si="46"/>
        <v>877.57459429634059</v>
      </c>
      <c r="K43" s="365">
        <f t="shared" si="46"/>
        <v>8991.1802637220317</v>
      </c>
      <c r="L43" s="365">
        <f t="shared" si="46"/>
        <v>4387.8729714817036</v>
      </c>
      <c r="M43" s="365">
        <f t="shared" si="46"/>
        <v>6581.8094572225546</v>
      </c>
      <c r="N43" s="375">
        <f t="shared" si="46"/>
        <v>85461.826306173287</v>
      </c>
      <c r="O43" s="374">
        <f t="shared" si="46"/>
        <v>790.05539281208564</v>
      </c>
      <c r="P43" s="374">
        <f t="shared" si="46"/>
        <v>36895.586844324404</v>
      </c>
      <c r="Q43" s="374">
        <f t="shared" si="46"/>
        <v>27493.927669860575</v>
      </c>
      <c r="R43" s="374">
        <f t="shared" si="46"/>
        <v>29785.088309015624</v>
      </c>
      <c r="S43" s="374">
        <f t="shared" si="46"/>
        <v>79953.60575258304</v>
      </c>
      <c r="T43" s="365">
        <f t="shared" si="46"/>
        <v>4345.3046604664705</v>
      </c>
      <c r="U43" s="365">
        <f t="shared" si="46"/>
        <v>33695.862503435448</v>
      </c>
      <c r="V43" s="365">
        <f t="shared" si="46"/>
        <v>16196.135552647753</v>
      </c>
      <c r="W43" s="365">
        <f t="shared" si="46"/>
        <v>48272.384500818429</v>
      </c>
      <c r="X43" s="365">
        <f t="shared" ref="X43" si="47">SUM(X40:X41)</f>
        <v>2185.8199201134366</v>
      </c>
      <c r="Y43" s="573">
        <f t="shared" ref="Y43:AQ43" si="48">SUM(Y40:Y41)</f>
        <v>84509.591851132762</v>
      </c>
      <c r="Z43" s="376">
        <f t="shared" si="48"/>
        <v>4713.4816635091056</v>
      </c>
      <c r="AA43" s="365">
        <f t="shared" si="48"/>
        <v>21899.325521043935</v>
      </c>
      <c r="AB43" s="365">
        <f t="shared" si="48"/>
        <v>28051.337302636985</v>
      </c>
      <c r="AC43" s="365">
        <f t="shared" si="48"/>
        <v>1377.3160705059076</v>
      </c>
      <c r="AD43" s="365">
        <f t="shared" si="48"/>
        <v>4499.2324969859646</v>
      </c>
      <c r="AE43" s="365">
        <f t="shared" si="48"/>
        <v>8126.1648159848546</v>
      </c>
      <c r="AF43" s="365">
        <f t="shared" si="48"/>
        <v>43706.829970720799</v>
      </c>
      <c r="AG43" s="365">
        <f t="shared" si="48"/>
        <v>3810.574461733011</v>
      </c>
      <c r="AH43" s="365">
        <f t="shared" si="48"/>
        <v>4131.9482115177225</v>
      </c>
      <c r="AI43" s="365">
        <f t="shared" si="48"/>
        <v>1377.3160705059076</v>
      </c>
      <c r="AJ43" s="365">
        <f t="shared" si="48"/>
        <v>1377.3160705059076</v>
      </c>
      <c r="AK43" s="365">
        <f t="shared" si="48"/>
        <v>2065.9741057588612</v>
      </c>
      <c r="AL43" s="365">
        <f t="shared" si="48"/>
        <v>0</v>
      </c>
      <c r="AM43" s="365">
        <f t="shared" si="48"/>
        <v>0</v>
      </c>
      <c r="AN43" s="365">
        <f t="shared" si="48"/>
        <v>967.16659374006804</v>
      </c>
      <c r="AO43" s="365">
        <f t="shared" si="48"/>
        <v>8478.5761205266826</v>
      </c>
      <c r="AP43" s="365">
        <f t="shared" si="48"/>
        <v>0</v>
      </c>
      <c r="AQ43" s="365">
        <f t="shared" si="48"/>
        <v>40802.340673409126</v>
      </c>
      <c r="AR43" s="365">
        <f t="shared" si="46"/>
        <v>666958.07442173257</v>
      </c>
      <c r="AS43" s="264"/>
      <c r="AT43" s="256">
        <f>SUM(AT40:AT41)</f>
        <v>166739.51860543314</v>
      </c>
      <c r="AU43" s="256">
        <f t="shared" ref="AU43:AW43" si="49">SUM(AU40:AU41)</f>
        <v>166739.51860543314</v>
      </c>
      <c r="AV43" s="256">
        <f t="shared" si="49"/>
        <v>166739.51860543314</v>
      </c>
      <c r="AW43" s="256">
        <f t="shared" si="49"/>
        <v>166739.51860543314</v>
      </c>
      <c r="AX43" s="365">
        <f t="shared" ref="AX43" si="50">SUM(AX40:AX41)</f>
        <v>666958.07442173257</v>
      </c>
      <c r="AY43" s="17"/>
      <c r="AZ43" s="608">
        <f>SUM(E43:N43)</f>
        <v>127449.81131543772</v>
      </c>
      <c r="BA43" s="49">
        <f>SUM(O43:Y43)</f>
        <v>364123.36295720999</v>
      </c>
      <c r="BB43" s="49">
        <f>SUM(Z43:AK43)</f>
        <v>125136.81676140896</v>
      </c>
      <c r="BC43" s="49">
        <f>SUM(AL43:AQ43)</f>
        <v>50248.083387675877</v>
      </c>
      <c r="BD43" s="616">
        <f>SUM(AZ43:BC43)</f>
        <v>666958.07442173257</v>
      </c>
      <c r="BF43" s="450">
        <f>SUM(E43:N43)</f>
        <v>127449.81131543772</v>
      </c>
      <c r="BG43" s="444">
        <f>SUM(Z43:AK43)</f>
        <v>125136.81676140896</v>
      </c>
      <c r="BH43" s="444"/>
      <c r="BI43" s="444"/>
      <c r="BJ43" s="444">
        <f>SUM(O43:Y43)</f>
        <v>364123.36295720999</v>
      </c>
      <c r="BK43" s="637">
        <f>SUM(BF43:BJ43)</f>
        <v>616709.99103405664</v>
      </c>
    </row>
    <row r="44" spans="1:63" x14ac:dyDescent="0.25">
      <c r="A44" s="138"/>
      <c r="B44" s="176"/>
      <c r="C44" s="176"/>
      <c r="D44" s="200"/>
      <c r="E44" s="191"/>
      <c r="F44" s="194"/>
      <c r="G44" s="194"/>
      <c r="H44" s="194"/>
      <c r="I44" s="192"/>
      <c r="J44" s="192"/>
      <c r="K44" s="192"/>
      <c r="L44" s="688"/>
      <c r="M44" s="688"/>
      <c r="N44" s="193"/>
      <c r="O44" s="191"/>
      <c r="P44" s="194"/>
      <c r="Q44" s="194"/>
      <c r="R44" s="194"/>
      <c r="S44" s="194"/>
      <c r="T44" s="192"/>
      <c r="U44" s="192"/>
      <c r="V44" s="192"/>
      <c r="W44" s="192"/>
      <c r="X44" s="192"/>
      <c r="Y44" s="188"/>
      <c r="Z44" s="194"/>
      <c r="AA44" s="192"/>
      <c r="AB44" s="192"/>
      <c r="AC44" s="192"/>
      <c r="AD44" s="192"/>
      <c r="AE44" s="192"/>
      <c r="AF44" s="192"/>
      <c r="AG44" s="192"/>
      <c r="AH44" s="192"/>
      <c r="AI44" s="192"/>
      <c r="AJ44" s="192"/>
      <c r="AK44" s="192"/>
      <c r="AL44" s="192"/>
      <c r="AM44" s="192"/>
      <c r="AN44" s="192"/>
      <c r="AO44" s="192"/>
      <c r="AP44" s="192"/>
      <c r="AQ44" s="192"/>
      <c r="AR44" s="192"/>
      <c r="AS44" s="195"/>
      <c r="AT44" s="248"/>
      <c r="AU44" s="248"/>
      <c r="AV44" s="248"/>
      <c r="AW44" s="248"/>
      <c r="AX44" s="368"/>
      <c r="AY44" s="17"/>
      <c r="AZ44" s="607"/>
      <c r="BA44" s="604"/>
      <c r="BB44" s="604"/>
      <c r="BC44" s="604"/>
      <c r="BD44" s="615"/>
      <c r="BF44" s="174"/>
      <c r="BG44" s="168"/>
      <c r="BH44" s="383"/>
      <c r="BI44" s="383"/>
      <c r="BJ44" s="383"/>
      <c r="BK44" s="635"/>
    </row>
    <row r="45" spans="1:63" x14ac:dyDescent="0.25">
      <c r="A45" s="544"/>
      <c r="B45" s="467">
        <v>1999</v>
      </c>
      <c r="C45" s="467" t="s">
        <v>121</v>
      </c>
      <c r="D45" s="468"/>
      <c r="E45" s="554">
        <f t="shared" ref="E45:X45" si="51">E19+E32+E37+E43</f>
        <v>11009.220421673399</v>
      </c>
      <c r="F45" s="554">
        <f t="shared" si="51"/>
        <v>72564.340635233471</v>
      </c>
      <c r="G45" s="554">
        <f t="shared" si="51"/>
        <v>41673.803055956319</v>
      </c>
      <c r="H45" s="554">
        <f t="shared" si="51"/>
        <v>30856.779282819782</v>
      </c>
      <c r="I45" s="555">
        <f t="shared" si="51"/>
        <v>21055.750001404718</v>
      </c>
      <c r="J45" s="555">
        <f t="shared" si="51"/>
        <v>43360.449699657453</v>
      </c>
      <c r="K45" s="555">
        <f t="shared" si="51"/>
        <v>29528.763843314009</v>
      </c>
      <c r="L45" s="555">
        <f t="shared" si="51"/>
        <v>31984.284974375914</v>
      </c>
      <c r="M45" s="555">
        <f t="shared" si="51"/>
        <v>24729.927947790362</v>
      </c>
      <c r="N45" s="556">
        <f t="shared" si="51"/>
        <v>261756.41639827233</v>
      </c>
      <c r="O45" s="554">
        <f t="shared" si="51"/>
        <v>44735.951901773245</v>
      </c>
      <c r="P45" s="554">
        <f t="shared" si="51"/>
        <v>209678.47028056602</v>
      </c>
      <c r="Q45" s="554">
        <f t="shared" si="51"/>
        <v>66216.774572335358</v>
      </c>
      <c r="R45" s="554">
        <f t="shared" si="51"/>
        <v>115426.80253245792</v>
      </c>
      <c r="S45" s="554">
        <f t="shared" si="51"/>
        <v>247737.41981714673</v>
      </c>
      <c r="T45" s="555">
        <f t="shared" si="51"/>
        <v>52137.748210838537</v>
      </c>
      <c r="U45" s="555">
        <f t="shared" si="51"/>
        <v>187205.08369253593</v>
      </c>
      <c r="V45" s="555">
        <f t="shared" si="51"/>
        <v>117396.29797050101</v>
      </c>
      <c r="W45" s="555">
        <f t="shared" si="51"/>
        <v>124769.86726626624</v>
      </c>
      <c r="X45" s="555">
        <f t="shared" si="51"/>
        <v>28376.158248022886</v>
      </c>
      <c r="Y45" s="574">
        <f t="shared" ref="Y45:AQ45" si="52">Y19+Y32+Y37+Y43</f>
        <v>295241.986758054</v>
      </c>
      <c r="Z45" s="557">
        <f t="shared" si="52"/>
        <v>54997.715140818102</v>
      </c>
      <c r="AA45" s="555">
        <f t="shared" si="52"/>
        <v>153581.70954135625</v>
      </c>
      <c r="AB45" s="555">
        <f t="shared" si="52"/>
        <v>75423.130666407131</v>
      </c>
      <c r="AC45" s="555">
        <f t="shared" si="52"/>
        <v>14455.094142010241</v>
      </c>
      <c r="AD45" s="555">
        <f t="shared" si="52"/>
        <v>54417.668110501116</v>
      </c>
      <c r="AE45" s="555">
        <f t="shared" si="52"/>
        <v>213374.78787311629</v>
      </c>
      <c r="AF45" s="555">
        <f t="shared" si="52"/>
        <v>117548.8029421519</v>
      </c>
      <c r="AG45" s="555">
        <f t="shared" si="52"/>
        <v>48430.072035275931</v>
      </c>
      <c r="AH45" s="555">
        <f t="shared" si="52"/>
        <v>46123.454431021804</v>
      </c>
      <c r="AI45" s="555">
        <f t="shared" si="52"/>
        <v>12418.751182028798</v>
      </c>
      <c r="AJ45" s="555">
        <f t="shared" si="52"/>
        <v>12418.751182028798</v>
      </c>
      <c r="AK45" s="555">
        <f t="shared" si="52"/>
        <v>34391.010656031765</v>
      </c>
      <c r="AL45" s="555">
        <f t="shared" si="52"/>
        <v>31192.806397435179</v>
      </c>
      <c r="AM45" s="555">
        <f t="shared" si="52"/>
        <v>35468.100492890087</v>
      </c>
      <c r="AN45" s="555">
        <f t="shared" si="52"/>
        <v>13568.000018528823</v>
      </c>
      <c r="AO45" s="555">
        <f t="shared" si="52"/>
        <v>103860.91130377349</v>
      </c>
      <c r="AP45" s="555">
        <f t="shared" si="52"/>
        <v>95766.283765207947</v>
      </c>
      <c r="AQ45" s="555">
        <f t="shared" si="52"/>
        <v>224927.03608718992</v>
      </c>
      <c r="AR45" s="555">
        <f>AR19+AR32+AR37+AR43</f>
        <v>3399806.3834787696</v>
      </c>
      <c r="AS45" s="545"/>
      <c r="AT45" s="470">
        <f>AT19+AT32+AT37+AT43</f>
        <v>863783.2643025209</v>
      </c>
      <c r="AU45" s="470">
        <f t="shared" ref="AU45:AW45" si="53">AU19+AU32+AU37+AU43</f>
        <v>863783.2643025209</v>
      </c>
      <c r="AV45" s="470">
        <f t="shared" si="53"/>
        <v>863783.2643025209</v>
      </c>
      <c r="AW45" s="470">
        <f t="shared" si="53"/>
        <v>863783.2643025209</v>
      </c>
      <c r="AX45" s="555">
        <f t="shared" ref="AX45" si="54">AX19+AX32+AX37+AX43</f>
        <v>3455133.0572100836</v>
      </c>
      <c r="AY45" s="546"/>
      <c r="AZ45" s="609">
        <f>SUM(E45:N45)</f>
        <v>568519.73626049771</v>
      </c>
      <c r="BA45" s="605">
        <f>SUM(O45:Y45)</f>
        <v>1488922.5612504978</v>
      </c>
      <c r="BB45" s="605">
        <f>SUM(Z45:AK45)</f>
        <v>837580.94790274824</v>
      </c>
      <c r="BC45" s="605">
        <f>SUM(AL45:AQ45)</f>
        <v>504783.13806502544</v>
      </c>
      <c r="BD45" s="617">
        <f>SUM(AZ45:BC45)</f>
        <v>3399806.3834787691</v>
      </c>
      <c r="BF45" s="460">
        <f>SUM(E45:N45)</f>
        <v>568519.73626049771</v>
      </c>
      <c r="BG45" s="461">
        <f>SUM(Z45:AK45)</f>
        <v>837580.94790274824</v>
      </c>
      <c r="BH45" s="461"/>
      <c r="BI45" s="461"/>
      <c r="BJ45" s="461">
        <f>SUM(O45:Y45)</f>
        <v>1488922.5612504978</v>
      </c>
      <c r="BK45" s="638">
        <f>SUM(BF45:BJ45)</f>
        <v>2895023.2454137439</v>
      </c>
    </row>
    <row r="46" spans="1:63" x14ac:dyDescent="0.25">
      <c r="A46" s="141"/>
      <c r="B46" s="184"/>
      <c r="C46" s="184"/>
      <c r="D46" s="184"/>
      <c r="E46" s="186"/>
      <c r="F46" s="187"/>
      <c r="G46" s="187"/>
      <c r="H46" s="187"/>
      <c r="I46" s="187"/>
      <c r="J46" s="187"/>
      <c r="K46" s="187"/>
      <c r="L46" s="187"/>
      <c r="M46" s="187"/>
      <c r="N46" s="188"/>
      <c r="O46" s="186"/>
      <c r="P46" s="187"/>
      <c r="Q46" s="187"/>
      <c r="R46" s="187"/>
      <c r="S46" s="187"/>
      <c r="T46" s="187"/>
      <c r="U46" s="187"/>
      <c r="V46" s="187"/>
      <c r="W46" s="187"/>
      <c r="X46" s="194"/>
      <c r="Y46" s="188"/>
      <c r="Z46" s="187"/>
      <c r="AA46" s="187"/>
      <c r="AB46" s="187"/>
      <c r="AC46" s="187"/>
      <c r="AD46" s="187"/>
      <c r="AE46" s="187"/>
      <c r="AF46" s="187"/>
      <c r="AG46" s="187"/>
      <c r="AH46" s="187"/>
      <c r="AI46" s="187"/>
      <c r="AJ46" s="187"/>
      <c r="AK46" s="187"/>
      <c r="AL46" s="187"/>
      <c r="AM46" s="187"/>
      <c r="AN46" s="187"/>
      <c r="AO46" s="187"/>
      <c r="AP46" s="187"/>
      <c r="AQ46" s="187"/>
      <c r="AR46" s="187"/>
      <c r="AS46" s="189"/>
      <c r="AT46" s="257"/>
      <c r="AU46" s="257"/>
      <c r="AV46" s="257"/>
      <c r="AW46" s="257"/>
      <c r="AX46" s="373"/>
      <c r="AY46" s="17"/>
      <c r="AZ46" s="607"/>
      <c r="BA46" s="604"/>
      <c r="BB46" s="604"/>
      <c r="BC46" s="604"/>
      <c r="BD46" s="615"/>
      <c r="BF46" s="174"/>
      <c r="BG46" s="168"/>
      <c r="BH46" s="383"/>
      <c r="BI46" s="383"/>
      <c r="BJ46" s="383"/>
      <c r="BK46" s="635"/>
    </row>
    <row r="47" spans="1:63" x14ac:dyDescent="0.25">
      <c r="A47" s="136">
        <v>20</v>
      </c>
      <c r="B47" s="258" t="s">
        <v>122</v>
      </c>
      <c r="C47" s="258"/>
      <c r="D47" s="269"/>
      <c r="E47" s="260"/>
      <c r="F47" s="263"/>
      <c r="G47" s="263"/>
      <c r="H47" s="263"/>
      <c r="I47" s="261"/>
      <c r="J47" s="261"/>
      <c r="K47" s="261"/>
      <c r="L47" s="685"/>
      <c r="M47" s="685"/>
      <c r="N47" s="262"/>
      <c r="O47" s="260"/>
      <c r="P47" s="263"/>
      <c r="Q47" s="263"/>
      <c r="R47" s="263"/>
      <c r="S47" s="263"/>
      <c r="T47" s="261"/>
      <c r="U47" s="261"/>
      <c r="V47" s="261"/>
      <c r="W47" s="261"/>
      <c r="X47" s="261"/>
      <c r="Y47" s="311"/>
      <c r="Z47" s="263"/>
      <c r="AA47" s="261"/>
      <c r="AB47" s="261"/>
      <c r="AC47" s="261"/>
      <c r="AD47" s="261"/>
      <c r="AE47" s="261"/>
      <c r="AF47" s="261"/>
      <c r="AG47" s="261"/>
      <c r="AH47" s="261"/>
      <c r="AI47" s="261"/>
      <c r="AJ47" s="261"/>
      <c r="AK47" s="261"/>
      <c r="AL47" s="261"/>
      <c r="AM47" s="261"/>
      <c r="AN47" s="261"/>
      <c r="AO47" s="261"/>
      <c r="AP47" s="261"/>
      <c r="AQ47" s="261"/>
      <c r="AR47" s="261"/>
      <c r="AS47" s="264"/>
      <c r="AT47" s="256"/>
      <c r="AU47" s="256"/>
      <c r="AV47" s="256"/>
      <c r="AW47" s="256"/>
      <c r="AX47" s="365"/>
      <c r="AY47" s="17"/>
      <c r="AZ47" s="607"/>
      <c r="BA47" s="604"/>
      <c r="BB47" s="604"/>
      <c r="BC47" s="604"/>
      <c r="BD47" s="615"/>
      <c r="BF47" s="174"/>
      <c r="BG47" s="168"/>
      <c r="BH47" s="383"/>
      <c r="BI47" s="383"/>
      <c r="BJ47" s="383"/>
      <c r="BK47" s="635"/>
    </row>
    <row r="48" spans="1:63" x14ac:dyDescent="0.25">
      <c r="A48" s="138"/>
      <c r="B48" s="258">
        <v>2100</v>
      </c>
      <c r="C48" s="258" t="s">
        <v>123</v>
      </c>
      <c r="D48" s="269"/>
      <c r="E48" s="260"/>
      <c r="F48" s="263"/>
      <c r="G48" s="263"/>
      <c r="H48" s="263"/>
      <c r="I48" s="261"/>
      <c r="J48" s="261"/>
      <c r="K48" s="261"/>
      <c r="L48" s="685"/>
      <c r="M48" s="685"/>
      <c r="N48" s="262"/>
      <c r="O48" s="260"/>
      <c r="P48" s="263"/>
      <c r="Q48" s="263"/>
      <c r="R48" s="263"/>
      <c r="S48" s="263"/>
      <c r="T48" s="261"/>
      <c r="U48" s="261"/>
      <c r="V48" s="261"/>
      <c r="W48" s="261"/>
      <c r="X48" s="261"/>
      <c r="Y48" s="311"/>
      <c r="Z48" s="263"/>
      <c r="AA48" s="261"/>
      <c r="AB48" s="261"/>
      <c r="AC48" s="261"/>
      <c r="AD48" s="261"/>
      <c r="AE48" s="261"/>
      <c r="AF48" s="261"/>
      <c r="AG48" s="261"/>
      <c r="AH48" s="261"/>
      <c r="AI48" s="261"/>
      <c r="AJ48" s="261"/>
      <c r="AK48" s="261"/>
      <c r="AL48" s="261"/>
      <c r="AM48" s="261"/>
      <c r="AN48" s="261"/>
      <c r="AO48" s="261"/>
      <c r="AP48" s="261"/>
      <c r="AQ48" s="261"/>
      <c r="AR48" s="261"/>
      <c r="AS48" s="264"/>
      <c r="AT48" s="248"/>
      <c r="AU48" s="248"/>
      <c r="AV48" s="248"/>
      <c r="AW48" s="248"/>
      <c r="AX48" s="368"/>
      <c r="AY48" s="17"/>
      <c r="AZ48" s="607"/>
      <c r="BA48" s="604"/>
      <c r="BB48" s="604"/>
      <c r="BC48" s="604"/>
      <c r="BD48" s="615"/>
      <c r="BF48" s="174"/>
      <c r="BG48" s="168"/>
      <c r="BH48" s="383"/>
      <c r="BI48" s="383"/>
      <c r="BJ48" s="383"/>
      <c r="BK48" s="635"/>
    </row>
    <row r="49" spans="1:63" x14ac:dyDescent="0.25">
      <c r="A49" s="138"/>
      <c r="B49" s="258"/>
      <c r="C49" s="212">
        <v>2101</v>
      </c>
      <c r="D49" s="242"/>
      <c r="E49" s="238">
        <f>'GEF funding'!E49+'Appendix 2'!E49</f>
        <v>0</v>
      </c>
      <c r="F49" s="238">
        <f>'GEF funding'!F49+'Appendix 2'!F49</f>
        <v>0</v>
      </c>
      <c r="G49" s="238">
        <f>'GEF funding'!G49+'Appendix 2'!G49</f>
        <v>0</v>
      </c>
      <c r="H49" s="238">
        <f>'GEF funding'!H49+'Appendix 2'!H49</f>
        <v>0</v>
      </c>
      <c r="I49" s="274">
        <f>'GEF funding'!I49+'Appendix 2'!I49</f>
        <v>0</v>
      </c>
      <c r="J49" s="274">
        <f>'GEF funding'!J49+'Appendix 2'!J49</f>
        <v>0</v>
      </c>
      <c r="K49" s="274">
        <f>'GEF funding'!K49+'Appendix 2'!K49</f>
        <v>0</v>
      </c>
      <c r="L49" s="274">
        <f>'GEF funding'!L49+'Appendix 2'!L49</f>
        <v>0</v>
      </c>
      <c r="M49" s="274">
        <f>'GEF funding'!M49+'Appendix 2'!M49</f>
        <v>0</v>
      </c>
      <c r="N49" s="275">
        <f>'GEF funding'!N49+'Appendix 2'!N49</f>
        <v>0</v>
      </c>
      <c r="O49" s="238">
        <f>'GEF funding'!O49+'Appendix 2'!O49</f>
        <v>0</v>
      </c>
      <c r="P49" s="238">
        <f>'GEF funding'!P49+'Appendix 2'!P49</f>
        <v>0</v>
      </c>
      <c r="Q49" s="238">
        <f>'GEF funding'!Q49+'Appendix 2'!Q49</f>
        <v>0</v>
      </c>
      <c r="R49" s="238">
        <f>'GEF funding'!R49+'Appendix 2'!R49</f>
        <v>0</v>
      </c>
      <c r="S49" s="238">
        <f>'GEF funding'!S49+'Appendix 2'!S49</f>
        <v>0</v>
      </c>
      <c r="T49" s="274">
        <f>'GEF funding'!T49+'Appendix 2'!T49</f>
        <v>0</v>
      </c>
      <c r="U49" s="274">
        <f>'GEF funding'!U49+'Appendix 2'!U49</f>
        <v>0</v>
      </c>
      <c r="V49" s="274">
        <f>'GEF funding'!V49+'Appendix 2'!V49</f>
        <v>0</v>
      </c>
      <c r="W49" s="274">
        <f>'GEF funding'!W49+'Appendix 2'!W49</f>
        <v>0</v>
      </c>
      <c r="X49" s="274">
        <f>'GEF funding'!X49+'Appendix 2'!X49</f>
        <v>0</v>
      </c>
      <c r="Y49" s="240">
        <f>'GEF funding'!Y49+'Appendix 2'!Y49</f>
        <v>0</v>
      </c>
      <c r="Z49" s="239">
        <f>'GEF funding'!Z49+'Appendix 2'!Z49</f>
        <v>0</v>
      </c>
      <c r="AA49" s="274">
        <f>'GEF funding'!AA49+'Appendix 2'!AA49</f>
        <v>0</v>
      </c>
      <c r="AB49" s="274">
        <f>'GEF funding'!AB49+'Appendix 2'!AB49</f>
        <v>0</v>
      </c>
      <c r="AC49" s="274">
        <f>'GEF funding'!AC49+'Appendix 2'!AC49</f>
        <v>0</v>
      </c>
      <c r="AD49" s="274">
        <f>'GEF funding'!AD49+'Appendix 2'!AD49</f>
        <v>0</v>
      </c>
      <c r="AE49" s="274">
        <f>'GEF funding'!AE49+'Appendix 2'!AE49</f>
        <v>0</v>
      </c>
      <c r="AF49" s="274">
        <f>'GEF funding'!AF49+'Appendix 2'!AF49</f>
        <v>0</v>
      </c>
      <c r="AG49" s="274">
        <f>'GEF funding'!AG49+'Appendix 2'!AG49</f>
        <v>0</v>
      </c>
      <c r="AH49" s="274">
        <f>'GEF funding'!AH49+'Appendix 2'!AH49</f>
        <v>0</v>
      </c>
      <c r="AI49" s="274">
        <f>'GEF funding'!AI49+'Appendix 2'!AI49</f>
        <v>0</v>
      </c>
      <c r="AJ49" s="274">
        <f>'GEF funding'!AI49+'Appendix 2'!AI49</f>
        <v>0</v>
      </c>
      <c r="AK49" s="274">
        <f>'GEF funding'!AJ49+'Appendix 2'!AJ49</f>
        <v>0</v>
      </c>
      <c r="AL49" s="274">
        <f>'GEF funding'!AK49+'Appendix 2'!AK49</f>
        <v>0</v>
      </c>
      <c r="AM49" s="274">
        <f>'GEF funding'!AL49+'Appendix 2'!AL49</f>
        <v>0</v>
      </c>
      <c r="AN49" s="274">
        <f>'GEF funding'!AM49+'Appendix 2'!AM49</f>
        <v>0</v>
      </c>
      <c r="AO49" s="274">
        <f>'GEF funding'!AN49+'Appendix 2'!AN49</f>
        <v>0</v>
      </c>
      <c r="AP49" s="274">
        <f>'GEF funding'!AO49+'Appendix 2'!AO49</f>
        <v>0</v>
      </c>
      <c r="AQ49" s="274">
        <f>'GEF funding'!AP49+'Appendix 2'!AP49</f>
        <v>0</v>
      </c>
      <c r="AR49" s="274">
        <f>SUM(E49:AQ49)</f>
        <v>0</v>
      </c>
      <c r="AS49" s="276"/>
      <c r="AT49" s="135">
        <f t="shared" ref="AT49:AW50" si="55">$AR49/4</f>
        <v>0</v>
      </c>
      <c r="AU49" s="135">
        <f t="shared" si="55"/>
        <v>0</v>
      </c>
      <c r="AV49" s="135">
        <f t="shared" si="55"/>
        <v>0</v>
      </c>
      <c r="AW49" s="135">
        <f t="shared" si="55"/>
        <v>0</v>
      </c>
      <c r="AX49" s="147">
        <f t="shared" ref="AX49:AX50" si="56">SUM(AT49:AW49)</f>
        <v>0</v>
      </c>
      <c r="AY49" s="17"/>
      <c r="AZ49" s="607">
        <f>SUM(E49:N49)</f>
        <v>0</v>
      </c>
      <c r="BA49" s="604">
        <f>SUM(O49:Y49)</f>
        <v>0</v>
      </c>
      <c r="BB49" s="604">
        <f>SUM(Z49:AK49)</f>
        <v>0</v>
      </c>
      <c r="BC49" s="604">
        <f>SUM(AL49:AQ49)</f>
        <v>0</v>
      </c>
      <c r="BD49" s="615">
        <f t="shared" ref="BD49:BD50" si="57">SUM(AZ49:BC49)</f>
        <v>0</v>
      </c>
      <c r="BF49" s="450">
        <f>SUM(E49:N49)</f>
        <v>0</v>
      </c>
      <c r="BG49" s="444">
        <f>SUM(Z49:AK49)</f>
        <v>0</v>
      </c>
      <c r="BH49" s="444"/>
      <c r="BI49" s="444"/>
      <c r="BJ49" s="444">
        <f>SUM(O49:Y49)</f>
        <v>0</v>
      </c>
      <c r="BK49" s="637">
        <f t="shared" ref="BK49:BK50" si="58">SUM(BF49:BJ49)</f>
        <v>0</v>
      </c>
    </row>
    <row r="50" spans="1:63" x14ac:dyDescent="0.25">
      <c r="A50" s="138"/>
      <c r="B50" s="258"/>
      <c r="C50" s="212">
        <v>2102</v>
      </c>
      <c r="D50" s="242"/>
      <c r="E50" s="238">
        <f>'GEF funding'!E50+'Appendix 2'!E50</f>
        <v>0</v>
      </c>
      <c r="F50" s="238">
        <f>'GEF funding'!F50+'Appendix 2'!F50</f>
        <v>0</v>
      </c>
      <c r="G50" s="238">
        <f>'GEF funding'!G50+'Appendix 2'!G50</f>
        <v>0</v>
      </c>
      <c r="H50" s="238">
        <f>'GEF funding'!H50+'Appendix 2'!H50</f>
        <v>0</v>
      </c>
      <c r="I50" s="274">
        <f>'GEF funding'!I50+'Appendix 2'!I50</f>
        <v>0</v>
      </c>
      <c r="J50" s="274">
        <f>'GEF funding'!J50+'Appendix 2'!J50</f>
        <v>0</v>
      </c>
      <c r="K50" s="274">
        <f>'GEF funding'!K50+'Appendix 2'!K50</f>
        <v>0</v>
      </c>
      <c r="L50" s="274">
        <f>'GEF funding'!L50+'Appendix 2'!L50</f>
        <v>0</v>
      </c>
      <c r="M50" s="274">
        <f>'GEF funding'!M50+'Appendix 2'!M50</f>
        <v>0</v>
      </c>
      <c r="N50" s="275">
        <f>'GEF funding'!N50+'Appendix 2'!N50</f>
        <v>0</v>
      </c>
      <c r="O50" s="238">
        <f>'GEF funding'!O50+'Appendix 2'!O50</f>
        <v>0</v>
      </c>
      <c r="P50" s="238">
        <f>'GEF funding'!P50+'Appendix 2'!P50</f>
        <v>0</v>
      </c>
      <c r="Q50" s="238">
        <f>'GEF funding'!Q50+'Appendix 2'!Q50</f>
        <v>0</v>
      </c>
      <c r="R50" s="238">
        <f>'GEF funding'!R50+'Appendix 2'!R50</f>
        <v>0</v>
      </c>
      <c r="S50" s="238">
        <f>'GEF funding'!S50+'Appendix 2'!S50</f>
        <v>0</v>
      </c>
      <c r="T50" s="274">
        <f>'GEF funding'!T50+'Appendix 2'!T50</f>
        <v>0</v>
      </c>
      <c r="U50" s="274">
        <f>'GEF funding'!U50+'Appendix 2'!U50</f>
        <v>0</v>
      </c>
      <c r="V50" s="274">
        <f>'GEF funding'!V50+'Appendix 2'!V50</f>
        <v>0</v>
      </c>
      <c r="W50" s="274">
        <f>'GEF funding'!W50+'Appendix 2'!W50</f>
        <v>0</v>
      </c>
      <c r="X50" s="274">
        <f>'GEF funding'!X50+'Appendix 2'!X50</f>
        <v>0</v>
      </c>
      <c r="Y50" s="240">
        <f>'GEF funding'!Y50+'Appendix 2'!Y50</f>
        <v>0</v>
      </c>
      <c r="Z50" s="239">
        <f>'GEF funding'!Z50+'Appendix 2'!Z50</f>
        <v>0</v>
      </c>
      <c r="AA50" s="274">
        <f>'GEF funding'!AA50+'Appendix 2'!AA50</f>
        <v>0</v>
      </c>
      <c r="AB50" s="274">
        <f>'GEF funding'!AB50+'Appendix 2'!AB50</f>
        <v>0</v>
      </c>
      <c r="AC50" s="274">
        <f>'GEF funding'!AC50+'Appendix 2'!AC50</f>
        <v>0</v>
      </c>
      <c r="AD50" s="274">
        <f>'GEF funding'!AD50+'Appendix 2'!AD50</f>
        <v>0</v>
      </c>
      <c r="AE50" s="274">
        <f>'GEF funding'!AE50+'Appendix 2'!AE50</f>
        <v>0</v>
      </c>
      <c r="AF50" s="274">
        <f>'GEF funding'!AF50+'Appendix 2'!AF50</f>
        <v>0</v>
      </c>
      <c r="AG50" s="274">
        <f>'GEF funding'!AG50+'Appendix 2'!AG50</f>
        <v>0</v>
      </c>
      <c r="AH50" s="274">
        <f>'GEF funding'!AH50+'Appendix 2'!AH50</f>
        <v>0</v>
      </c>
      <c r="AI50" s="274">
        <f>'GEF funding'!AI50+'Appendix 2'!AI50</f>
        <v>0</v>
      </c>
      <c r="AJ50" s="274">
        <f>'GEF funding'!AI50+'Appendix 2'!AI50</f>
        <v>0</v>
      </c>
      <c r="AK50" s="274">
        <f>'GEF funding'!AJ50+'Appendix 2'!AJ50</f>
        <v>0</v>
      </c>
      <c r="AL50" s="274">
        <f>'GEF funding'!AK50+'Appendix 2'!AK50</f>
        <v>0</v>
      </c>
      <c r="AM50" s="274">
        <f>'GEF funding'!AL50+'Appendix 2'!AL50</f>
        <v>0</v>
      </c>
      <c r="AN50" s="274">
        <f>'GEF funding'!AM50+'Appendix 2'!AM50</f>
        <v>0</v>
      </c>
      <c r="AO50" s="274">
        <f>'GEF funding'!AN50+'Appendix 2'!AN50</f>
        <v>0</v>
      </c>
      <c r="AP50" s="274">
        <f>'GEF funding'!AO50+'Appendix 2'!AO50</f>
        <v>0</v>
      </c>
      <c r="AQ50" s="274">
        <f>'GEF funding'!AP50+'Appendix 2'!AP50</f>
        <v>0</v>
      </c>
      <c r="AR50" s="274">
        <f>SUM(E50:AQ50)</f>
        <v>0</v>
      </c>
      <c r="AS50" s="276"/>
      <c r="AT50" s="135">
        <f t="shared" si="55"/>
        <v>0</v>
      </c>
      <c r="AU50" s="135">
        <f t="shared" si="55"/>
        <v>0</v>
      </c>
      <c r="AV50" s="135">
        <f t="shared" si="55"/>
        <v>0</v>
      </c>
      <c r="AW50" s="135">
        <f t="shared" si="55"/>
        <v>0</v>
      </c>
      <c r="AX50" s="147">
        <f t="shared" si="56"/>
        <v>0</v>
      </c>
      <c r="AY50" s="17"/>
      <c r="AZ50" s="607">
        <f>SUM(E50:N50)</f>
        <v>0</v>
      </c>
      <c r="BA50" s="604">
        <f>SUM(O50:Y50)</f>
        <v>0</v>
      </c>
      <c r="BB50" s="604">
        <f>SUM(Z50:AK50)</f>
        <v>0</v>
      </c>
      <c r="BC50" s="604">
        <f>SUM(AL50:AQ50)</f>
        <v>0</v>
      </c>
      <c r="BD50" s="615">
        <f t="shared" si="57"/>
        <v>0</v>
      </c>
      <c r="BF50" s="450">
        <f>SUM(E50:N50)</f>
        <v>0</v>
      </c>
      <c r="BG50" s="444">
        <f>SUM(Z50:AK50)</f>
        <v>0</v>
      </c>
      <c r="BH50" s="444"/>
      <c r="BI50" s="444"/>
      <c r="BJ50" s="444">
        <f>SUM(O50:Y50)</f>
        <v>0</v>
      </c>
      <c r="BK50" s="637">
        <f t="shared" si="58"/>
        <v>0</v>
      </c>
    </row>
    <row r="51" spans="1:63" x14ac:dyDescent="0.25">
      <c r="A51" s="138"/>
      <c r="B51" s="258"/>
      <c r="C51" s="258"/>
      <c r="D51" s="269"/>
      <c r="E51" s="260"/>
      <c r="F51" s="263"/>
      <c r="G51" s="263"/>
      <c r="H51" s="263"/>
      <c r="I51" s="261"/>
      <c r="J51" s="261"/>
      <c r="K51" s="261"/>
      <c r="L51" s="685"/>
      <c r="M51" s="685"/>
      <c r="N51" s="262"/>
      <c r="O51" s="260"/>
      <c r="P51" s="263"/>
      <c r="Q51" s="263"/>
      <c r="R51" s="263"/>
      <c r="S51" s="263"/>
      <c r="T51" s="261"/>
      <c r="U51" s="261"/>
      <c r="V51" s="261"/>
      <c r="W51" s="261"/>
      <c r="X51" s="261"/>
      <c r="Y51" s="311"/>
      <c r="Z51" s="263"/>
      <c r="AA51" s="261"/>
      <c r="AB51" s="261"/>
      <c r="AC51" s="261"/>
      <c r="AD51" s="261"/>
      <c r="AE51" s="261"/>
      <c r="AF51" s="261"/>
      <c r="AG51" s="261"/>
      <c r="AH51" s="261"/>
      <c r="AI51" s="261"/>
      <c r="AJ51" s="261"/>
      <c r="AK51" s="261"/>
      <c r="AL51" s="261"/>
      <c r="AM51" s="261"/>
      <c r="AN51" s="261"/>
      <c r="AO51" s="261"/>
      <c r="AP51" s="261"/>
      <c r="AQ51" s="261"/>
      <c r="AR51" s="261"/>
      <c r="AS51" s="264"/>
      <c r="AT51" s="248"/>
      <c r="AU51" s="248"/>
      <c r="AV51" s="248"/>
      <c r="AW51" s="248"/>
      <c r="AX51" s="368"/>
      <c r="AY51" s="17"/>
      <c r="AZ51" s="607"/>
      <c r="BA51" s="604"/>
      <c r="BB51" s="604"/>
      <c r="BC51" s="604"/>
      <c r="BD51" s="615"/>
      <c r="BF51" s="174"/>
      <c r="BG51" s="168"/>
      <c r="BH51" s="383"/>
      <c r="BI51" s="383"/>
      <c r="BJ51" s="383"/>
      <c r="BK51" s="635"/>
    </row>
    <row r="52" spans="1:63" x14ac:dyDescent="0.25">
      <c r="A52" s="136"/>
      <c r="B52" s="258"/>
      <c r="C52" s="258">
        <v>2199</v>
      </c>
      <c r="D52" s="269" t="s">
        <v>106</v>
      </c>
      <c r="E52" s="374">
        <f t="shared" ref="E52:W52" si="59">SUM(E49:E50)</f>
        <v>0</v>
      </c>
      <c r="F52" s="374">
        <f t="shared" si="59"/>
        <v>0</v>
      </c>
      <c r="G52" s="374">
        <f t="shared" si="59"/>
        <v>0</v>
      </c>
      <c r="H52" s="374">
        <f t="shared" si="59"/>
        <v>0</v>
      </c>
      <c r="I52" s="365">
        <f t="shared" si="59"/>
        <v>0</v>
      </c>
      <c r="J52" s="365">
        <f t="shared" si="59"/>
        <v>0</v>
      </c>
      <c r="K52" s="365">
        <f t="shared" si="59"/>
        <v>0</v>
      </c>
      <c r="L52" s="365">
        <f t="shared" si="59"/>
        <v>0</v>
      </c>
      <c r="M52" s="365">
        <f t="shared" si="59"/>
        <v>0</v>
      </c>
      <c r="N52" s="375">
        <f t="shared" si="59"/>
        <v>0</v>
      </c>
      <c r="O52" s="374">
        <f t="shared" si="59"/>
        <v>0</v>
      </c>
      <c r="P52" s="374">
        <f t="shared" si="59"/>
        <v>0</v>
      </c>
      <c r="Q52" s="374">
        <f t="shared" si="59"/>
        <v>0</v>
      </c>
      <c r="R52" s="374">
        <f t="shared" si="59"/>
        <v>0</v>
      </c>
      <c r="S52" s="374">
        <f t="shared" si="59"/>
        <v>0</v>
      </c>
      <c r="T52" s="365">
        <f t="shared" si="59"/>
        <v>0</v>
      </c>
      <c r="U52" s="365">
        <f t="shared" si="59"/>
        <v>0</v>
      </c>
      <c r="V52" s="365">
        <f t="shared" si="59"/>
        <v>0</v>
      </c>
      <c r="W52" s="365">
        <f t="shared" si="59"/>
        <v>0</v>
      </c>
      <c r="X52" s="365">
        <f t="shared" ref="X52" si="60">SUM(X49:X50)</f>
        <v>0</v>
      </c>
      <c r="Y52" s="573">
        <f t="shared" ref="Y52:AQ52" si="61">SUM(Y49:Y50)</f>
        <v>0</v>
      </c>
      <c r="Z52" s="376">
        <f t="shared" si="61"/>
        <v>0</v>
      </c>
      <c r="AA52" s="365">
        <f t="shared" si="61"/>
        <v>0</v>
      </c>
      <c r="AB52" s="365">
        <f t="shared" si="61"/>
        <v>0</v>
      </c>
      <c r="AC52" s="365">
        <f t="shared" si="61"/>
        <v>0</v>
      </c>
      <c r="AD52" s="365">
        <f t="shared" si="61"/>
        <v>0</v>
      </c>
      <c r="AE52" s="365">
        <f t="shared" si="61"/>
        <v>0</v>
      </c>
      <c r="AF52" s="365">
        <f t="shared" si="61"/>
        <v>0</v>
      </c>
      <c r="AG52" s="365">
        <f t="shared" si="61"/>
        <v>0</v>
      </c>
      <c r="AH52" s="365">
        <f t="shared" si="61"/>
        <v>0</v>
      </c>
      <c r="AI52" s="365">
        <f t="shared" si="61"/>
        <v>0</v>
      </c>
      <c r="AJ52" s="365">
        <f t="shared" si="61"/>
        <v>0</v>
      </c>
      <c r="AK52" s="365">
        <f t="shared" si="61"/>
        <v>0</v>
      </c>
      <c r="AL52" s="365">
        <f t="shared" si="61"/>
        <v>0</v>
      </c>
      <c r="AM52" s="365">
        <f t="shared" si="61"/>
        <v>0</v>
      </c>
      <c r="AN52" s="365">
        <f t="shared" si="61"/>
        <v>0</v>
      </c>
      <c r="AO52" s="365">
        <f t="shared" si="61"/>
        <v>0</v>
      </c>
      <c r="AP52" s="365">
        <f t="shared" si="61"/>
        <v>0</v>
      </c>
      <c r="AQ52" s="365">
        <f t="shared" si="61"/>
        <v>0</v>
      </c>
      <c r="AR52" s="365">
        <f>SUM(AR49:AR50)</f>
        <v>0</v>
      </c>
      <c r="AS52" s="264"/>
      <c r="AT52" s="256">
        <f>SUM(AT49:AT50)</f>
        <v>0</v>
      </c>
      <c r="AU52" s="256">
        <f t="shared" ref="AU52:AW52" si="62">SUM(AU49:AU50)</f>
        <v>0</v>
      </c>
      <c r="AV52" s="256">
        <f t="shared" si="62"/>
        <v>0</v>
      </c>
      <c r="AW52" s="256">
        <f t="shared" si="62"/>
        <v>0</v>
      </c>
      <c r="AX52" s="365">
        <f t="shared" ref="AX52" si="63">SUM(AX49:AX50)</f>
        <v>0</v>
      </c>
      <c r="AY52" s="17"/>
      <c r="AZ52" s="608">
        <f>SUM(E52:N52)</f>
        <v>0</v>
      </c>
      <c r="BA52" s="49">
        <f>SUM(O52:Y52)</f>
        <v>0</v>
      </c>
      <c r="BB52" s="49">
        <f>SUM(Z52:AK52)</f>
        <v>0</v>
      </c>
      <c r="BC52" s="49">
        <f>SUM(AL52:AQ52)</f>
        <v>0</v>
      </c>
      <c r="BD52" s="616">
        <f>SUM(AZ52:BC52)</f>
        <v>0</v>
      </c>
      <c r="BF52" s="460">
        <f>SUM(E52:N52)</f>
        <v>0</v>
      </c>
      <c r="BG52" s="461">
        <f>SUM(Z52:AK52)</f>
        <v>0</v>
      </c>
      <c r="BH52" s="461"/>
      <c r="BI52" s="461"/>
      <c r="BJ52" s="461">
        <f>SUM(O52:Y52)</f>
        <v>0</v>
      </c>
      <c r="BK52" s="638">
        <f>SUM(BF52:BJ52)</f>
        <v>0</v>
      </c>
    </row>
    <row r="53" spans="1:63" x14ac:dyDescent="0.25">
      <c r="A53" s="142"/>
      <c r="B53" s="284"/>
      <c r="C53" s="284"/>
      <c r="D53" s="284"/>
      <c r="E53" s="309"/>
      <c r="F53" s="310"/>
      <c r="G53" s="310"/>
      <c r="H53" s="310"/>
      <c r="I53" s="310"/>
      <c r="J53" s="310"/>
      <c r="K53" s="310"/>
      <c r="L53" s="310"/>
      <c r="M53" s="310"/>
      <c r="N53" s="311"/>
      <c r="O53" s="309"/>
      <c r="P53" s="310"/>
      <c r="Q53" s="310"/>
      <c r="R53" s="310"/>
      <c r="S53" s="310"/>
      <c r="T53" s="310"/>
      <c r="U53" s="310"/>
      <c r="V53" s="310"/>
      <c r="W53" s="310"/>
      <c r="X53" s="263"/>
      <c r="Y53" s="311"/>
      <c r="Z53" s="310"/>
      <c r="AA53" s="310"/>
      <c r="AB53" s="310"/>
      <c r="AC53" s="310"/>
      <c r="AD53" s="310"/>
      <c r="AE53" s="310"/>
      <c r="AF53" s="310"/>
      <c r="AG53" s="310"/>
      <c r="AH53" s="310"/>
      <c r="AI53" s="310"/>
      <c r="AJ53" s="310"/>
      <c r="AK53" s="310"/>
      <c r="AL53" s="310"/>
      <c r="AM53" s="310"/>
      <c r="AN53" s="310"/>
      <c r="AO53" s="310"/>
      <c r="AP53" s="310"/>
      <c r="AQ53" s="310"/>
      <c r="AR53" s="310"/>
      <c r="AS53" s="312"/>
      <c r="AT53" s="289"/>
      <c r="AU53" s="289"/>
      <c r="AV53" s="289"/>
      <c r="AW53" s="289"/>
      <c r="AX53" s="376"/>
      <c r="AY53" s="17"/>
      <c r="AZ53" s="607"/>
      <c r="BA53" s="604"/>
      <c r="BB53" s="604"/>
      <c r="BC53" s="604"/>
      <c r="BD53" s="615"/>
      <c r="BF53" s="174"/>
      <c r="BG53" s="168"/>
      <c r="BH53" s="383"/>
      <c r="BI53" s="383"/>
      <c r="BJ53" s="383"/>
      <c r="BK53" s="635"/>
    </row>
    <row r="54" spans="1:63" x14ac:dyDescent="0.25">
      <c r="A54" s="136"/>
      <c r="B54" s="258">
        <v>2200</v>
      </c>
      <c r="C54" s="258" t="s">
        <v>124</v>
      </c>
      <c r="D54" s="269"/>
      <c r="E54" s="260"/>
      <c r="F54" s="263"/>
      <c r="G54" s="263"/>
      <c r="H54" s="263"/>
      <c r="I54" s="261"/>
      <c r="J54" s="261"/>
      <c r="K54" s="261"/>
      <c r="L54" s="685"/>
      <c r="M54" s="685"/>
      <c r="N54" s="262"/>
      <c r="O54" s="260"/>
      <c r="P54" s="263"/>
      <c r="Q54" s="263"/>
      <c r="R54" s="263"/>
      <c r="S54" s="263"/>
      <c r="T54" s="261"/>
      <c r="U54" s="261"/>
      <c r="V54" s="261"/>
      <c r="W54" s="261"/>
      <c r="X54" s="261"/>
      <c r="Y54" s="311"/>
      <c r="Z54" s="263"/>
      <c r="AA54" s="261"/>
      <c r="AB54" s="261"/>
      <c r="AC54" s="261"/>
      <c r="AD54" s="261"/>
      <c r="AE54" s="261"/>
      <c r="AF54" s="261"/>
      <c r="AG54" s="261"/>
      <c r="AH54" s="261"/>
      <c r="AI54" s="261"/>
      <c r="AJ54" s="261"/>
      <c r="AK54" s="261"/>
      <c r="AL54" s="261"/>
      <c r="AM54" s="261"/>
      <c r="AN54" s="261"/>
      <c r="AO54" s="261"/>
      <c r="AP54" s="261"/>
      <c r="AQ54" s="261"/>
      <c r="AR54" s="261"/>
      <c r="AS54" s="264"/>
      <c r="AT54" s="256"/>
      <c r="AU54" s="256"/>
      <c r="AV54" s="256"/>
      <c r="AW54" s="256"/>
      <c r="AX54" s="365"/>
      <c r="AY54" s="17"/>
      <c r="AZ54" s="607"/>
      <c r="BA54" s="604"/>
      <c r="BB54" s="604"/>
      <c r="BC54" s="604"/>
      <c r="BD54" s="615"/>
      <c r="BF54" s="174"/>
      <c r="BG54" s="168"/>
      <c r="BH54" s="383"/>
      <c r="BI54" s="383"/>
      <c r="BJ54" s="383"/>
      <c r="BK54" s="635"/>
    </row>
    <row r="55" spans="1:63" x14ac:dyDescent="0.25">
      <c r="A55" s="136"/>
      <c r="B55" s="258"/>
      <c r="C55" s="212">
        <v>2201</v>
      </c>
      <c r="D55" s="377" t="s">
        <v>125</v>
      </c>
      <c r="E55" s="238">
        <f>'GEF funding'!E55+'Appendix 2'!E55</f>
        <v>538.58580189656141</v>
      </c>
      <c r="F55" s="238">
        <f>'GEF funding'!F55+'Appendix 2'!F55</f>
        <v>0</v>
      </c>
      <c r="G55" s="238">
        <f>'GEF funding'!G55+'Appendix 2'!G55</f>
        <v>0</v>
      </c>
      <c r="H55" s="238">
        <f>'GEF funding'!H55+'Appendix 2'!H55</f>
        <v>0</v>
      </c>
      <c r="I55" s="274">
        <f>'GEF funding'!I55+'Appendix 2'!I55</f>
        <v>10771.716037931226</v>
      </c>
      <c r="J55" s="274">
        <f>'GEF funding'!J55+'Appendix 2'!J55</f>
        <v>0</v>
      </c>
      <c r="K55" s="274">
        <f>'GEF funding'!K55+'Appendix 2'!K55</f>
        <v>0</v>
      </c>
      <c r="L55" s="274">
        <f>'GEF funding'!L55+'Appendix 2'!L55</f>
        <v>0</v>
      </c>
      <c r="M55" s="274">
        <f>'GEF funding'!M55+'Appendix 2'!M55</f>
        <v>0</v>
      </c>
      <c r="N55" s="275">
        <f>'GEF funding'!N55+'Appendix 2'!N55</f>
        <v>0</v>
      </c>
      <c r="O55" s="238">
        <f>'GEF funding'!O55+'Appendix 2'!O55</f>
        <v>0</v>
      </c>
      <c r="P55" s="238">
        <f>'GEF funding'!P55+'Appendix 2'!P55</f>
        <v>0</v>
      </c>
      <c r="Q55" s="238">
        <f>'GEF funding'!Q55+'Appendix 2'!Q55</f>
        <v>0</v>
      </c>
      <c r="R55" s="238">
        <f>'GEF funding'!R55+'Appendix 2'!R55</f>
        <v>0</v>
      </c>
      <c r="S55" s="238">
        <f>'GEF funding'!S55+'Appendix 2'!S55</f>
        <v>0</v>
      </c>
      <c r="T55" s="274">
        <f>'GEF funding'!T55+'Appendix 2'!T55</f>
        <v>0</v>
      </c>
      <c r="U55" s="274">
        <f>'GEF funding'!U55+'Appendix 2'!U55</f>
        <v>9155.9586322415435</v>
      </c>
      <c r="V55" s="274">
        <f>'GEF funding'!V55+'Appendix 2'!V55</f>
        <v>0</v>
      </c>
      <c r="W55" s="274">
        <f>'GEF funding'!W55+'Appendix 2'!W55</f>
        <v>0</v>
      </c>
      <c r="X55" s="274">
        <f>'GEF funding'!X55+'Appendix 2'!X55</f>
        <v>0</v>
      </c>
      <c r="Y55" s="240">
        <f>'GEF funding'!Y55+'Appendix 2'!Y55</f>
        <v>0</v>
      </c>
      <c r="Z55" s="239">
        <f>'GEF funding'!Z55+'Appendix 2'!Z55</f>
        <v>0</v>
      </c>
      <c r="AA55" s="274">
        <f>'GEF funding'!AA55+'Appendix 2'!AA55</f>
        <v>0</v>
      </c>
      <c r="AB55" s="274">
        <f>'GEF funding'!AB55+'Appendix 2'!AB55</f>
        <v>0</v>
      </c>
      <c r="AC55" s="274">
        <f>'GEF funding'!AC55+'Appendix 2'!AC55</f>
        <v>0</v>
      </c>
      <c r="AD55" s="274">
        <f>'GEF funding'!AD55+'Appendix 2'!AD55</f>
        <v>0</v>
      </c>
      <c r="AE55" s="274">
        <f>'GEF funding'!AE55+'Appendix 2'!AE55</f>
        <v>0</v>
      </c>
      <c r="AF55" s="274">
        <f>'GEF funding'!AF55+'Appendix 2'!AF55</f>
        <v>13572.362207793347</v>
      </c>
      <c r="AG55" s="274">
        <f>'GEF funding'!AG55+'Appendix 2'!AG55</f>
        <v>13572.362207793347</v>
      </c>
      <c r="AH55" s="274">
        <f>'GEF funding'!AH55+'Appendix 2'!AH55</f>
        <v>5170.4236982069888</v>
      </c>
      <c r="AI55" s="274">
        <f>'GEF funding'!AI55+'Appendix 2'!AI55</f>
        <v>8886.6657312932621</v>
      </c>
      <c r="AJ55" s="274">
        <f>'GEF funding'!AI55+'Appendix 2'!AI55</f>
        <v>8886.6657312932621</v>
      </c>
      <c r="AK55" s="274">
        <f>'GEF funding'!AJ55+'Appendix 2'!AJ55</f>
        <v>0</v>
      </c>
      <c r="AL55" s="274">
        <f>'GEF funding'!AK55+'Appendix 2'!AK55</f>
        <v>0</v>
      </c>
      <c r="AM55" s="274">
        <f>'GEF funding'!AL55+'Appendix 2'!AL55</f>
        <v>0</v>
      </c>
      <c r="AN55" s="274">
        <f>'GEF funding'!AM55+'Appendix 2'!AM55</f>
        <v>0</v>
      </c>
      <c r="AO55" s="274">
        <f>'GEF funding'!AN55+'Appendix 2'!AN55</f>
        <v>2692.9290094828066</v>
      </c>
      <c r="AP55" s="274">
        <f>'GEF funding'!AO55+'Appendix 2'!AO55</f>
        <v>0</v>
      </c>
      <c r="AQ55" s="274">
        <f>'GEF funding'!AP55+'Appendix 2'!AP55</f>
        <v>0</v>
      </c>
      <c r="AR55" s="274">
        <f>SUM(E55:AQ55)</f>
        <v>73247.669057932348</v>
      </c>
      <c r="AS55" s="276"/>
      <c r="AT55" s="135">
        <f t="shared" ref="AT55:AW56" si="64">$AR55/4</f>
        <v>18311.917264483087</v>
      </c>
      <c r="AU55" s="135">
        <f t="shared" si="64"/>
        <v>18311.917264483087</v>
      </c>
      <c r="AV55" s="135">
        <f t="shared" si="64"/>
        <v>18311.917264483087</v>
      </c>
      <c r="AW55" s="135">
        <f t="shared" si="64"/>
        <v>18311.917264483087</v>
      </c>
      <c r="AX55" s="147">
        <f t="shared" ref="AX55:AX56" si="65">SUM(AT55:AW55)</f>
        <v>73247.669057932348</v>
      </c>
      <c r="AY55" s="17"/>
      <c r="AZ55" s="607">
        <f>SUM(E55:N55)</f>
        <v>11310.301839827787</v>
      </c>
      <c r="BA55" s="604">
        <f>SUM(O55:Y55)</f>
        <v>9155.9586322415435</v>
      </c>
      <c r="BB55" s="604">
        <f>SUM(Z55:AK55)</f>
        <v>50088.47957638021</v>
      </c>
      <c r="BC55" s="604">
        <f>SUM(AL55:AQ55)</f>
        <v>2692.9290094828066</v>
      </c>
      <c r="BD55" s="615">
        <f t="shared" ref="BD55:BD56" si="66">SUM(AZ55:BC55)</f>
        <v>73247.669057932348</v>
      </c>
      <c r="BF55" s="450">
        <f>SUM(E55:N55)</f>
        <v>11310.301839827787</v>
      </c>
      <c r="BG55" s="444">
        <f>SUM(Z55:AK55)</f>
        <v>50088.47957638021</v>
      </c>
      <c r="BH55" s="444"/>
      <c r="BI55" s="444"/>
      <c r="BJ55" s="444">
        <f>SUM(O55:Y55)</f>
        <v>9155.9586322415435</v>
      </c>
      <c r="BK55" s="637">
        <f t="shared" ref="BK55:BK56" si="67">SUM(BF55:BJ55)</f>
        <v>70554.740048449545</v>
      </c>
    </row>
    <row r="56" spans="1:63" x14ac:dyDescent="0.25">
      <c r="A56" s="136"/>
      <c r="B56" s="258"/>
      <c r="C56" s="212">
        <v>2202</v>
      </c>
      <c r="D56" s="377" t="s">
        <v>126</v>
      </c>
      <c r="E56" s="238">
        <f>'GEF funding'!E56+'Appendix 2'!E56</f>
        <v>5385.8580189656132</v>
      </c>
      <c r="F56" s="238">
        <f>'GEF funding'!F56+'Appendix 2'!F56</f>
        <v>0</v>
      </c>
      <c r="G56" s="238">
        <f>'GEF funding'!G56+'Appendix 2'!G56</f>
        <v>0</v>
      </c>
      <c r="H56" s="238">
        <f>'GEF funding'!H56+'Appendix 2'!H56</f>
        <v>0</v>
      </c>
      <c r="I56" s="274">
        <f>'GEF funding'!I56+'Appendix 2'!I56</f>
        <v>10771.716037931226</v>
      </c>
      <c r="J56" s="274">
        <f>'GEF funding'!J56+'Appendix 2'!J56</f>
        <v>0</v>
      </c>
      <c r="K56" s="274">
        <f>'GEF funding'!K56+'Appendix 2'!K56</f>
        <v>0</v>
      </c>
      <c r="L56" s="274">
        <f>'GEF funding'!L56+'Appendix 2'!L56</f>
        <v>0</v>
      </c>
      <c r="M56" s="274">
        <f>'GEF funding'!M56+'Appendix 2'!M56</f>
        <v>0</v>
      </c>
      <c r="N56" s="275">
        <f>'GEF funding'!N56+'Appendix 2'!N56</f>
        <v>0</v>
      </c>
      <c r="O56" s="238">
        <f>'GEF funding'!O56+'Appendix 2'!O56</f>
        <v>8078.7870284484206</v>
      </c>
      <c r="P56" s="238">
        <f>'GEF funding'!P56+'Appendix 2'!P56</f>
        <v>0</v>
      </c>
      <c r="Q56" s="238">
        <f>'GEF funding'!Q56+'Appendix 2'!Q56</f>
        <v>0</v>
      </c>
      <c r="R56" s="238">
        <f>'GEF funding'!R56+'Appendix 2'!R56</f>
        <v>0</v>
      </c>
      <c r="S56" s="238">
        <f>'GEF funding'!S56+'Appendix 2'!S56</f>
        <v>0</v>
      </c>
      <c r="T56" s="274">
        <f>'GEF funding'!T56+'Appendix 2'!T56</f>
        <v>8078.7870284484206</v>
      </c>
      <c r="U56" s="274">
        <f>'GEF funding'!U56+'Appendix 2'!U56</f>
        <v>9155.9586322415435</v>
      </c>
      <c r="V56" s="274">
        <f>'GEF funding'!V56+'Appendix 2'!V56</f>
        <v>0</v>
      </c>
      <c r="W56" s="274">
        <f>'GEF funding'!W56+'Appendix 2'!W56</f>
        <v>0</v>
      </c>
      <c r="X56" s="274">
        <f>'GEF funding'!X56+'Appendix 2'!X56</f>
        <v>0</v>
      </c>
      <c r="Y56" s="240">
        <f>'GEF funding'!Y56+'Appendix 2'!Y56</f>
        <v>0</v>
      </c>
      <c r="Z56" s="239">
        <f>'GEF funding'!Z56+'Appendix 2'!Z56</f>
        <v>0</v>
      </c>
      <c r="AA56" s="274">
        <f>'GEF funding'!AA56+'Appendix 2'!AA56</f>
        <v>0</v>
      </c>
      <c r="AB56" s="274">
        <f>'GEF funding'!AB56+'Appendix 2'!AB56</f>
        <v>0</v>
      </c>
      <c r="AC56" s="274">
        <f>'GEF funding'!AC56+'Appendix 2'!AC56</f>
        <v>0</v>
      </c>
      <c r="AD56" s="274">
        <f>'GEF funding'!AD56+'Appendix 2'!AD56</f>
        <v>53858.580189656139</v>
      </c>
      <c r="AE56" s="274">
        <f>'GEF funding'!AE56+'Appendix 2'!AE56</f>
        <v>26929.290094828069</v>
      </c>
      <c r="AF56" s="274">
        <f>'GEF funding'!AF56+'Appendix 2'!AF56</f>
        <v>8078.7870284484206</v>
      </c>
      <c r="AG56" s="274">
        <f>'GEF funding'!AG56+'Appendix 2'!AG56</f>
        <v>8078.7870284484206</v>
      </c>
      <c r="AH56" s="274">
        <f>'GEF funding'!AH56+'Appendix 2'!AH56</f>
        <v>6732.3225237070174</v>
      </c>
      <c r="AI56" s="274">
        <f>'GEF funding'!AI56+'Appendix 2'!AI56</f>
        <v>0</v>
      </c>
      <c r="AJ56" s="274">
        <f>'GEF funding'!AI56+'Appendix 2'!AI56</f>
        <v>0</v>
      </c>
      <c r="AK56" s="274">
        <f>'GEF funding'!AJ56+'Appendix 2'!AJ56</f>
        <v>0</v>
      </c>
      <c r="AL56" s="274">
        <f>'GEF funding'!AK56+'Appendix 2'!AK56</f>
        <v>21543.432075862453</v>
      </c>
      <c r="AM56" s="274">
        <f>'GEF funding'!AL56+'Appendix 2'!AL56</f>
        <v>21543.432075862453</v>
      </c>
      <c r="AN56" s="274">
        <f>'GEF funding'!AM56+'Appendix 2'!AM56</f>
        <v>0</v>
      </c>
      <c r="AO56" s="274">
        <f>'GEF funding'!AN56+'Appendix 2'!AN56</f>
        <v>0</v>
      </c>
      <c r="AP56" s="274">
        <f>'GEF funding'!AO56+'Appendix 2'!AO56</f>
        <v>0</v>
      </c>
      <c r="AQ56" s="274">
        <f>'GEF funding'!AP56+'Appendix 2'!AP56</f>
        <v>0</v>
      </c>
      <c r="AR56" s="274">
        <f>SUM(E56:AQ56)</f>
        <v>188235.73776284821</v>
      </c>
      <c r="AS56" s="276"/>
      <c r="AT56" s="135">
        <f t="shared" si="64"/>
        <v>47058.934440712052</v>
      </c>
      <c r="AU56" s="135">
        <f t="shared" si="64"/>
        <v>47058.934440712052</v>
      </c>
      <c r="AV56" s="135">
        <f t="shared" si="64"/>
        <v>47058.934440712052</v>
      </c>
      <c r="AW56" s="135">
        <f t="shared" si="64"/>
        <v>47058.934440712052</v>
      </c>
      <c r="AX56" s="147">
        <f t="shared" si="65"/>
        <v>188235.73776284821</v>
      </c>
      <c r="AY56" s="17"/>
      <c r="AZ56" s="607">
        <f>SUM(E56:N56)</f>
        <v>16157.574056896839</v>
      </c>
      <c r="BA56" s="604">
        <f>SUM(O56:Y56)</f>
        <v>25313.532689138385</v>
      </c>
      <c r="BB56" s="604">
        <f>SUM(Z56:AK56)</f>
        <v>103677.76686508807</v>
      </c>
      <c r="BC56" s="604">
        <f>SUM(AL56:AQ56)</f>
        <v>43086.864151724905</v>
      </c>
      <c r="BD56" s="615">
        <f t="shared" si="66"/>
        <v>188235.73776284821</v>
      </c>
      <c r="BF56" s="450">
        <f>SUM(E56:N56)</f>
        <v>16157.574056896839</v>
      </c>
      <c r="BG56" s="444">
        <f>SUM(Z56:AK56)</f>
        <v>103677.76686508807</v>
      </c>
      <c r="BH56" s="444"/>
      <c r="BI56" s="444"/>
      <c r="BJ56" s="444">
        <f>SUM(O56:Y56)</f>
        <v>25313.532689138385</v>
      </c>
      <c r="BK56" s="637">
        <f t="shared" si="67"/>
        <v>145148.87361112327</v>
      </c>
    </row>
    <row r="57" spans="1:63" x14ac:dyDescent="0.25">
      <c r="A57" s="136"/>
      <c r="B57" s="258"/>
      <c r="C57" s="258"/>
      <c r="D57" s="269"/>
      <c r="E57" s="260"/>
      <c r="F57" s="263"/>
      <c r="G57" s="263"/>
      <c r="H57" s="263"/>
      <c r="I57" s="261"/>
      <c r="J57" s="261"/>
      <c r="K57" s="261"/>
      <c r="L57" s="685"/>
      <c r="M57" s="685"/>
      <c r="N57" s="262"/>
      <c r="O57" s="260"/>
      <c r="P57" s="263"/>
      <c r="Q57" s="263"/>
      <c r="R57" s="263"/>
      <c r="S57" s="263"/>
      <c r="T57" s="261"/>
      <c r="U57" s="261"/>
      <c r="V57" s="261"/>
      <c r="W57" s="261"/>
      <c r="X57" s="261"/>
      <c r="Y57" s="311"/>
      <c r="Z57" s="263"/>
      <c r="AA57" s="261"/>
      <c r="AB57" s="261"/>
      <c r="AC57" s="261"/>
      <c r="AD57" s="261"/>
      <c r="AE57" s="261"/>
      <c r="AF57" s="261"/>
      <c r="AG57" s="261"/>
      <c r="AH57" s="261"/>
      <c r="AI57" s="261"/>
      <c r="AJ57" s="261"/>
      <c r="AK57" s="261"/>
      <c r="AL57" s="261"/>
      <c r="AM57" s="261"/>
      <c r="AN57" s="261"/>
      <c r="AO57" s="261"/>
      <c r="AP57" s="261"/>
      <c r="AQ57" s="261"/>
      <c r="AR57" s="261"/>
      <c r="AS57" s="264"/>
      <c r="AT57" s="256"/>
      <c r="AU57" s="256"/>
      <c r="AV57" s="256"/>
      <c r="AW57" s="256"/>
      <c r="AX57" s="365"/>
      <c r="AY57" s="17"/>
      <c r="AZ57" s="607"/>
      <c r="BA57" s="604"/>
      <c r="BB57" s="604"/>
      <c r="BC57" s="604"/>
      <c r="BD57" s="615"/>
      <c r="BF57" s="174"/>
      <c r="BG57" s="168"/>
      <c r="BH57" s="383"/>
      <c r="BI57" s="383"/>
      <c r="BJ57" s="383"/>
      <c r="BK57" s="635"/>
    </row>
    <row r="58" spans="1:63" x14ac:dyDescent="0.25">
      <c r="A58" s="136"/>
      <c r="B58" s="258"/>
      <c r="C58" s="258">
        <v>2299</v>
      </c>
      <c r="D58" s="269" t="s">
        <v>106</v>
      </c>
      <c r="E58" s="374">
        <f t="shared" ref="E58:W58" si="68">SUM(E55:E56)</f>
        <v>5924.4438208621741</v>
      </c>
      <c r="F58" s="374">
        <f t="shared" si="68"/>
        <v>0</v>
      </c>
      <c r="G58" s="374">
        <f t="shared" si="68"/>
        <v>0</v>
      </c>
      <c r="H58" s="374">
        <f t="shared" si="68"/>
        <v>0</v>
      </c>
      <c r="I58" s="365">
        <f t="shared" si="68"/>
        <v>21543.432075862453</v>
      </c>
      <c r="J58" s="365">
        <f t="shared" si="68"/>
        <v>0</v>
      </c>
      <c r="K58" s="365">
        <f t="shared" si="68"/>
        <v>0</v>
      </c>
      <c r="L58" s="365">
        <f t="shared" si="68"/>
        <v>0</v>
      </c>
      <c r="M58" s="365">
        <f t="shared" si="68"/>
        <v>0</v>
      </c>
      <c r="N58" s="375">
        <f t="shared" si="68"/>
        <v>0</v>
      </c>
      <c r="O58" s="374">
        <f t="shared" si="68"/>
        <v>8078.7870284484206</v>
      </c>
      <c r="P58" s="374">
        <f t="shared" si="68"/>
        <v>0</v>
      </c>
      <c r="Q58" s="374">
        <f t="shared" si="68"/>
        <v>0</v>
      </c>
      <c r="R58" s="374">
        <f t="shared" si="68"/>
        <v>0</v>
      </c>
      <c r="S58" s="374">
        <f t="shared" si="68"/>
        <v>0</v>
      </c>
      <c r="T58" s="365">
        <f t="shared" si="68"/>
        <v>8078.7870284484206</v>
      </c>
      <c r="U58" s="365">
        <f t="shared" si="68"/>
        <v>18311.917264483087</v>
      </c>
      <c r="V58" s="365">
        <f t="shared" si="68"/>
        <v>0</v>
      </c>
      <c r="W58" s="365">
        <f t="shared" si="68"/>
        <v>0</v>
      </c>
      <c r="X58" s="365">
        <f t="shared" ref="X58" si="69">SUM(X55:X56)</f>
        <v>0</v>
      </c>
      <c r="Y58" s="573">
        <f t="shared" ref="Y58:AQ58" si="70">SUM(Y55:Y56)</f>
        <v>0</v>
      </c>
      <c r="Z58" s="376">
        <f t="shared" si="70"/>
        <v>0</v>
      </c>
      <c r="AA58" s="365">
        <f t="shared" si="70"/>
        <v>0</v>
      </c>
      <c r="AB58" s="365">
        <f t="shared" si="70"/>
        <v>0</v>
      </c>
      <c r="AC58" s="365">
        <f t="shared" si="70"/>
        <v>0</v>
      </c>
      <c r="AD58" s="365">
        <f t="shared" si="70"/>
        <v>53858.580189656139</v>
      </c>
      <c r="AE58" s="365">
        <f t="shared" si="70"/>
        <v>26929.290094828069</v>
      </c>
      <c r="AF58" s="365">
        <f t="shared" si="70"/>
        <v>21651.149236241767</v>
      </c>
      <c r="AG58" s="365">
        <f t="shared" si="70"/>
        <v>21651.149236241767</v>
      </c>
      <c r="AH58" s="365">
        <f t="shared" si="70"/>
        <v>11902.746221914007</v>
      </c>
      <c r="AI58" s="365">
        <f t="shared" si="70"/>
        <v>8886.6657312932621</v>
      </c>
      <c r="AJ58" s="365">
        <f t="shared" si="70"/>
        <v>8886.6657312932621</v>
      </c>
      <c r="AK58" s="365">
        <f t="shared" si="70"/>
        <v>0</v>
      </c>
      <c r="AL58" s="365">
        <f t="shared" si="70"/>
        <v>21543.432075862453</v>
      </c>
      <c r="AM58" s="365">
        <f t="shared" si="70"/>
        <v>21543.432075862453</v>
      </c>
      <c r="AN58" s="365">
        <f t="shared" si="70"/>
        <v>0</v>
      </c>
      <c r="AO58" s="365">
        <f t="shared" si="70"/>
        <v>2692.9290094828066</v>
      </c>
      <c r="AP58" s="365">
        <f t="shared" si="70"/>
        <v>0</v>
      </c>
      <c r="AQ58" s="365">
        <f t="shared" si="70"/>
        <v>0</v>
      </c>
      <c r="AR58" s="365">
        <f>SUM(AR55:AR56)</f>
        <v>261483.40682078054</v>
      </c>
      <c r="AS58" s="264"/>
      <c r="AT58" s="256">
        <f>SUM(AT55:AT56)</f>
        <v>65370.851705195135</v>
      </c>
      <c r="AU58" s="256">
        <f t="shared" ref="AU58:AW58" si="71">SUM(AU55:AU56)</f>
        <v>65370.851705195135</v>
      </c>
      <c r="AV58" s="256">
        <f t="shared" si="71"/>
        <v>65370.851705195135</v>
      </c>
      <c r="AW58" s="256">
        <f t="shared" si="71"/>
        <v>65370.851705195135</v>
      </c>
      <c r="AX58" s="365">
        <f t="shared" ref="AX58" si="72">SUM(AX55:AX56)</f>
        <v>261483.40682078054</v>
      </c>
      <c r="AY58" s="17"/>
      <c r="AZ58" s="608">
        <f>SUM(E58:N58)</f>
        <v>27467.875896724625</v>
      </c>
      <c r="BA58" s="49">
        <f>SUM(O58:Y58)</f>
        <v>34469.49132137993</v>
      </c>
      <c r="BB58" s="49">
        <f>SUM(Z58:AK58)</f>
        <v>153766.24644146828</v>
      </c>
      <c r="BC58" s="49">
        <f>SUM(AL58:AQ58)</f>
        <v>45779.793161207708</v>
      </c>
      <c r="BD58" s="616">
        <f>SUM(AZ58:BC58)</f>
        <v>261483.40682078054</v>
      </c>
      <c r="BF58" s="450">
        <f>SUM(E58:N58)</f>
        <v>27467.875896724625</v>
      </c>
      <c r="BG58" s="444">
        <f>SUM(Z58:AK58)</f>
        <v>153766.24644146828</v>
      </c>
      <c r="BH58" s="444"/>
      <c r="BI58" s="444"/>
      <c r="BJ58" s="444">
        <f>SUM(O58:Y58)</f>
        <v>34469.49132137993</v>
      </c>
      <c r="BK58" s="637">
        <f>SUM(BF58:BJ58)</f>
        <v>215703.61365957282</v>
      </c>
    </row>
    <row r="59" spans="1:63" x14ac:dyDescent="0.25">
      <c r="A59" s="142"/>
      <c r="B59" s="284"/>
      <c r="C59" s="284"/>
      <c r="D59" s="284"/>
      <c r="E59" s="309"/>
      <c r="F59" s="310"/>
      <c r="G59" s="310"/>
      <c r="H59" s="310"/>
      <c r="I59" s="310"/>
      <c r="J59" s="310"/>
      <c r="K59" s="310"/>
      <c r="L59" s="310"/>
      <c r="M59" s="310"/>
      <c r="N59" s="311"/>
      <c r="O59" s="309"/>
      <c r="P59" s="310"/>
      <c r="Q59" s="310"/>
      <c r="R59" s="310"/>
      <c r="S59" s="310"/>
      <c r="T59" s="310"/>
      <c r="U59" s="310"/>
      <c r="V59" s="310"/>
      <c r="W59" s="310"/>
      <c r="X59" s="263"/>
      <c r="Y59" s="311"/>
      <c r="Z59" s="310"/>
      <c r="AA59" s="310"/>
      <c r="AB59" s="310"/>
      <c r="AC59" s="310"/>
      <c r="AD59" s="310"/>
      <c r="AE59" s="310"/>
      <c r="AF59" s="310"/>
      <c r="AG59" s="310"/>
      <c r="AH59" s="310"/>
      <c r="AI59" s="310"/>
      <c r="AJ59" s="310"/>
      <c r="AK59" s="310"/>
      <c r="AL59" s="310"/>
      <c r="AM59" s="310"/>
      <c r="AN59" s="310"/>
      <c r="AO59" s="310"/>
      <c r="AP59" s="310"/>
      <c r="AQ59" s="310"/>
      <c r="AR59" s="310"/>
      <c r="AS59" s="312"/>
      <c r="AT59" s="289"/>
      <c r="AU59" s="289"/>
      <c r="AV59" s="289"/>
      <c r="AW59" s="289"/>
      <c r="AX59" s="376"/>
      <c r="AY59" s="17"/>
      <c r="AZ59" s="607"/>
      <c r="BA59" s="604"/>
      <c r="BB59" s="604"/>
      <c r="BC59" s="604"/>
      <c r="BD59" s="615"/>
      <c r="BF59" s="174"/>
      <c r="BG59" s="168"/>
      <c r="BH59" s="383"/>
      <c r="BI59" s="383"/>
      <c r="BJ59" s="383"/>
      <c r="BK59" s="635"/>
    </row>
    <row r="60" spans="1:63" x14ac:dyDescent="0.25">
      <c r="A60" s="136"/>
      <c r="B60" s="258">
        <v>2300</v>
      </c>
      <c r="C60" s="258" t="s">
        <v>127</v>
      </c>
      <c r="D60" s="269"/>
      <c r="E60" s="260"/>
      <c r="F60" s="263"/>
      <c r="G60" s="263"/>
      <c r="H60" s="263"/>
      <c r="I60" s="261"/>
      <c r="J60" s="261"/>
      <c r="K60" s="261"/>
      <c r="L60" s="685"/>
      <c r="M60" s="685"/>
      <c r="N60" s="262"/>
      <c r="O60" s="260"/>
      <c r="P60" s="263"/>
      <c r="Q60" s="263"/>
      <c r="R60" s="263"/>
      <c r="S60" s="263"/>
      <c r="T60" s="261"/>
      <c r="U60" s="261"/>
      <c r="V60" s="261"/>
      <c r="W60" s="261"/>
      <c r="X60" s="261"/>
      <c r="Y60" s="311"/>
      <c r="Z60" s="263"/>
      <c r="AA60" s="261"/>
      <c r="AB60" s="261"/>
      <c r="AC60" s="261"/>
      <c r="AD60" s="261"/>
      <c r="AE60" s="261"/>
      <c r="AF60" s="261"/>
      <c r="AG60" s="261"/>
      <c r="AH60" s="261"/>
      <c r="AI60" s="261"/>
      <c r="AJ60" s="261"/>
      <c r="AK60" s="261"/>
      <c r="AL60" s="261"/>
      <c r="AM60" s="261"/>
      <c r="AN60" s="261"/>
      <c r="AO60" s="261"/>
      <c r="AP60" s="261"/>
      <c r="AQ60" s="261"/>
      <c r="AR60" s="261"/>
      <c r="AS60" s="264"/>
      <c r="AT60" s="256"/>
      <c r="AU60" s="256"/>
      <c r="AV60" s="256"/>
      <c r="AW60" s="256"/>
      <c r="AX60" s="365"/>
      <c r="AY60" s="17"/>
      <c r="AZ60" s="607"/>
      <c r="BA60" s="604"/>
      <c r="BB60" s="604"/>
      <c r="BC60" s="604"/>
      <c r="BD60" s="615"/>
      <c r="BF60" s="174"/>
      <c r="BG60" s="168"/>
      <c r="BH60" s="383"/>
      <c r="BI60" s="383"/>
      <c r="BJ60" s="383"/>
      <c r="BK60" s="635"/>
    </row>
    <row r="61" spans="1:63" x14ac:dyDescent="0.25">
      <c r="A61" s="136"/>
      <c r="B61" s="258"/>
      <c r="C61" s="212">
        <v>2301</v>
      </c>
      <c r="D61" s="377" t="s">
        <v>128</v>
      </c>
      <c r="E61" s="238">
        <f>'GEF funding'!E61+'Appendix 2'!E61</f>
        <v>5385.8580189656132</v>
      </c>
      <c r="F61" s="238">
        <f>'GEF funding'!F61+'Appendix 2'!F61</f>
        <v>0</v>
      </c>
      <c r="G61" s="238">
        <f>'GEF funding'!G61+'Appendix 2'!G61</f>
        <v>0</v>
      </c>
      <c r="H61" s="238">
        <f>'GEF funding'!H61+'Appendix 2'!H61</f>
        <v>0</v>
      </c>
      <c r="I61" s="274">
        <f>'GEF funding'!I61+'Appendix 2'!I61</f>
        <v>8078.7870284484206</v>
      </c>
      <c r="J61" s="274">
        <f>'GEF funding'!J61+'Appendix 2'!J61</f>
        <v>0</v>
      </c>
      <c r="K61" s="274">
        <f>'GEF funding'!K61+'Appendix 2'!K61</f>
        <v>0</v>
      </c>
      <c r="L61" s="274">
        <f>'GEF funding'!L61+'Appendix 2'!L61</f>
        <v>0</v>
      </c>
      <c r="M61" s="274">
        <f>'GEF funding'!M61+'Appendix 2'!M61</f>
        <v>0</v>
      </c>
      <c r="N61" s="275">
        <f>'GEF funding'!N61+'Appendix 2'!N61</f>
        <v>0</v>
      </c>
      <c r="O61" s="238">
        <f>'GEF funding'!O61+'Appendix 2'!O61</f>
        <v>10771.716037931226</v>
      </c>
      <c r="P61" s="238">
        <f>'GEF funding'!P61+'Appendix 2'!P61</f>
        <v>0</v>
      </c>
      <c r="Q61" s="238">
        <f>'GEF funding'!Q61+'Appendix 2'!Q61</f>
        <v>0</v>
      </c>
      <c r="R61" s="238">
        <f>'GEF funding'!R61+'Appendix 2'!R61</f>
        <v>0</v>
      </c>
      <c r="S61" s="238">
        <f>'GEF funding'!S61+'Appendix 2'!S61</f>
        <v>0</v>
      </c>
      <c r="T61" s="274">
        <f>'GEF funding'!T61+'Appendix 2'!T61</f>
        <v>10771.716037931226</v>
      </c>
      <c r="U61" s="274">
        <f>'GEF funding'!U61+'Appendix 2'!U61</f>
        <v>0</v>
      </c>
      <c r="V61" s="274">
        <f>'GEF funding'!V61+'Appendix 2'!V61</f>
        <v>0</v>
      </c>
      <c r="W61" s="274">
        <f>'GEF funding'!W61+'Appendix 2'!W61</f>
        <v>0</v>
      </c>
      <c r="X61" s="274">
        <f>'GEF funding'!X61+'Appendix 2'!X61</f>
        <v>10771.716037931226</v>
      </c>
      <c r="Y61" s="240">
        <f>'GEF funding'!Y61+'Appendix 2'!Y61</f>
        <v>0</v>
      </c>
      <c r="Z61" s="239">
        <f>'GEF funding'!Z61+'Appendix 2'!Z61</f>
        <v>5385.8580189656132</v>
      </c>
      <c r="AA61" s="274">
        <f>'GEF funding'!AA61+'Appendix 2'!AA61</f>
        <v>0</v>
      </c>
      <c r="AB61" s="274">
        <f>'GEF funding'!AB61+'Appendix 2'!AB61</f>
        <v>13464.645047414035</v>
      </c>
      <c r="AC61" s="274">
        <f>'GEF funding'!AC61+'Appendix 2'!AC61</f>
        <v>0</v>
      </c>
      <c r="AD61" s="274">
        <f>'GEF funding'!AD61+'Appendix 2'!AD61</f>
        <v>0</v>
      </c>
      <c r="AE61" s="274">
        <f>'GEF funding'!AE61+'Appendix 2'!AE61</f>
        <v>0</v>
      </c>
      <c r="AF61" s="274">
        <f>'GEF funding'!AF61+'Appendix 2'!AF61</f>
        <v>0</v>
      </c>
      <c r="AG61" s="274">
        <f>'GEF funding'!AG61+'Appendix 2'!AG61</f>
        <v>0</v>
      </c>
      <c r="AH61" s="274">
        <f>'GEF funding'!AH61+'Appendix 2'!AH61</f>
        <v>8078.7870284484206</v>
      </c>
      <c r="AI61" s="274">
        <f>'GEF funding'!AI61+'Appendix 2'!AI61</f>
        <v>0</v>
      </c>
      <c r="AJ61" s="274">
        <f>'GEF funding'!AI61+'Appendix 2'!AI61</f>
        <v>0</v>
      </c>
      <c r="AK61" s="274">
        <f>'GEF funding'!AJ61+'Appendix 2'!AJ61</f>
        <v>5385.8580189656132</v>
      </c>
      <c r="AL61" s="274">
        <f>'GEF funding'!AK61+'Appendix 2'!AK61</f>
        <v>0</v>
      </c>
      <c r="AM61" s="274">
        <f>'GEF funding'!AL61+'Appendix 2'!AL61</f>
        <v>0</v>
      </c>
      <c r="AN61" s="274">
        <f>'GEF funding'!AM61+'Appendix 2'!AM61</f>
        <v>0</v>
      </c>
      <c r="AO61" s="274">
        <f>'GEF funding'!AN61+'Appendix 2'!AN61</f>
        <v>2692.9290094828066</v>
      </c>
      <c r="AP61" s="274">
        <f>'GEF funding'!AO61+'Appendix 2'!AO61</f>
        <v>0</v>
      </c>
      <c r="AQ61" s="274">
        <f>'GEF funding'!AP61+'Appendix 2'!AP61</f>
        <v>0</v>
      </c>
      <c r="AR61" s="274">
        <f>SUM(E61:AQ61)</f>
        <v>80787.87028448419</v>
      </c>
      <c r="AS61" s="276"/>
      <c r="AT61" s="135">
        <f t="shared" ref="AT61:AW61" si="73">$AR61/4</f>
        <v>20196.967571121048</v>
      </c>
      <c r="AU61" s="135">
        <f t="shared" si="73"/>
        <v>20196.967571121048</v>
      </c>
      <c r="AV61" s="135">
        <f t="shared" si="73"/>
        <v>20196.967571121048</v>
      </c>
      <c r="AW61" s="135">
        <f t="shared" si="73"/>
        <v>20196.967571121048</v>
      </c>
      <c r="AX61" s="147">
        <f>SUM(AT61:AW61)</f>
        <v>80787.87028448419</v>
      </c>
      <c r="AY61" s="17"/>
      <c r="AZ61" s="607">
        <f>SUM(E61:N61)</f>
        <v>13464.645047414033</v>
      </c>
      <c r="BA61" s="604">
        <f>SUM(O61:Y61)</f>
        <v>32315.148113793679</v>
      </c>
      <c r="BB61" s="604">
        <f>SUM(Z61:AK61)</f>
        <v>32315.148113793683</v>
      </c>
      <c r="BC61" s="604">
        <f>SUM(AL61:AQ61)</f>
        <v>2692.9290094828066</v>
      </c>
      <c r="BD61" s="615">
        <f>SUM(AZ61:BC61)</f>
        <v>80787.87028448419</v>
      </c>
      <c r="BF61" s="450">
        <f>SUM(E61:N61)</f>
        <v>13464.645047414033</v>
      </c>
      <c r="BG61" s="444">
        <f>SUM(Z61:AK61)</f>
        <v>32315.148113793683</v>
      </c>
      <c r="BH61" s="444"/>
      <c r="BI61" s="444"/>
      <c r="BJ61" s="444">
        <f>SUM(O61:Y61)</f>
        <v>32315.148113793679</v>
      </c>
      <c r="BK61" s="637">
        <f>SUM(BF61:BJ61)</f>
        <v>78094.941275001387</v>
      </c>
    </row>
    <row r="62" spans="1:63" x14ac:dyDescent="0.25">
      <c r="A62" s="137"/>
      <c r="B62" s="258"/>
      <c r="C62" s="258"/>
      <c r="D62" s="269"/>
      <c r="E62" s="260"/>
      <c r="F62" s="263"/>
      <c r="G62" s="263"/>
      <c r="H62" s="263"/>
      <c r="I62" s="261"/>
      <c r="J62" s="261"/>
      <c r="K62" s="261"/>
      <c r="L62" s="685"/>
      <c r="M62" s="685"/>
      <c r="N62" s="262"/>
      <c r="O62" s="260"/>
      <c r="P62" s="263"/>
      <c r="Q62" s="263"/>
      <c r="R62" s="263"/>
      <c r="S62" s="263"/>
      <c r="T62" s="261"/>
      <c r="U62" s="261"/>
      <c r="V62" s="261"/>
      <c r="W62" s="261"/>
      <c r="X62" s="261"/>
      <c r="Y62" s="311"/>
      <c r="Z62" s="263"/>
      <c r="AA62" s="261"/>
      <c r="AB62" s="261"/>
      <c r="AC62" s="261"/>
      <c r="AD62" s="261"/>
      <c r="AE62" s="261"/>
      <c r="AF62" s="261"/>
      <c r="AG62" s="261"/>
      <c r="AH62" s="261"/>
      <c r="AI62" s="261"/>
      <c r="AJ62" s="261"/>
      <c r="AK62" s="261"/>
      <c r="AL62" s="261"/>
      <c r="AM62" s="261"/>
      <c r="AN62" s="261"/>
      <c r="AO62" s="261"/>
      <c r="AP62" s="261"/>
      <c r="AQ62" s="261"/>
      <c r="AR62" s="261"/>
      <c r="AS62" s="312"/>
      <c r="AT62" s="256"/>
      <c r="AU62" s="256"/>
      <c r="AV62" s="256"/>
      <c r="AW62" s="256"/>
      <c r="AX62" s="365"/>
      <c r="AY62" s="17"/>
      <c r="AZ62" s="607"/>
      <c r="BA62" s="604"/>
      <c r="BB62" s="604"/>
      <c r="BC62" s="604"/>
      <c r="BD62" s="615"/>
      <c r="BF62" s="174"/>
      <c r="BG62" s="168"/>
      <c r="BH62" s="383"/>
      <c r="BI62" s="383"/>
      <c r="BJ62" s="383"/>
      <c r="BK62" s="635"/>
    </row>
    <row r="63" spans="1:63" x14ac:dyDescent="0.25">
      <c r="A63" s="136"/>
      <c r="B63" s="258"/>
      <c r="C63" s="258">
        <v>2399</v>
      </c>
      <c r="D63" s="269" t="s">
        <v>106</v>
      </c>
      <c r="E63" s="374">
        <f t="shared" ref="E63:X63" si="74">E61</f>
        <v>5385.8580189656132</v>
      </c>
      <c r="F63" s="374">
        <f t="shared" si="74"/>
        <v>0</v>
      </c>
      <c r="G63" s="374">
        <f t="shared" si="74"/>
        <v>0</v>
      </c>
      <c r="H63" s="374">
        <f t="shared" si="74"/>
        <v>0</v>
      </c>
      <c r="I63" s="365">
        <f t="shared" si="74"/>
        <v>8078.7870284484206</v>
      </c>
      <c r="J63" s="365">
        <f t="shared" si="74"/>
        <v>0</v>
      </c>
      <c r="K63" s="365">
        <f t="shared" si="74"/>
        <v>0</v>
      </c>
      <c r="L63" s="365">
        <f t="shared" si="74"/>
        <v>0</v>
      </c>
      <c r="M63" s="365">
        <f t="shared" si="74"/>
        <v>0</v>
      </c>
      <c r="N63" s="375">
        <f t="shared" si="74"/>
        <v>0</v>
      </c>
      <c r="O63" s="374">
        <f t="shared" si="74"/>
        <v>10771.716037931226</v>
      </c>
      <c r="P63" s="374">
        <f t="shared" si="74"/>
        <v>0</v>
      </c>
      <c r="Q63" s="374">
        <f t="shared" si="74"/>
        <v>0</v>
      </c>
      <c r="R63" s="374">
        <f t="shared" si="74"/>
        <v>0</v>
      </c>
      <c r="S63" s="374">
        <f t="shared" si="74"/>
        <v>0</v>
      </c>
      <c r="T63" s="365">
        <f t="shared" si="74"/>
        <v>10771.716037931226</v>
      </c>
      <c r="U63" s="365">
        <f t="shared" si="74"/>
        <v>0</v>
      </c>
      <c r="V63" s="365">
        <f t="shared" si="74"/>
        <v>0</v>
      </c>
      <c r="W63" s="365">
        <f t="shared" si="74"/>
        <v>0</v>
      </c>
      <c r="X63" s="365">
        <f t="shared" si="74"/>
        <v>10771.716037931226</v>
      </c>
      <c r="Y63" s="573">
        <f t="shared" ref="Y63:AQ63" si="75">Y61</f>
        <v>0</v>
      </c>
      <c r="Z63" s="376">
        <f t="shared" si="75"/>
        <v>5385.8580189656132</v>
      </c>
      <c r="AA63" s="365">
        <f t="shared" si="75"/>
        <v>0</v>
      </c>
      <c r="AB63" s="365">
        <f t="shared" si="75"/>
        <v>13464.645047414035</v>
      </c>
      <c r="AC63" s="365">
        <f t="shared" si="75"/>
        <v>0</v>
      </c>
      <c r="AD63" s="365">
        <f t="shared" si="75"/>
        <v>0</v>
      </c>
      <c r="AE63" s="365">
        <f t="shared" si="75"/>
        <v>0</v>
      </c>
      <c r="AF63" s="365">
        <f t="shared" si="75"/>
        <v>0</v>
      </c>
      <c r="AG63" s="365">
        <f t="shared" si="75"/>
        <v>0</v>
      </c>
      <c r="AH63" s="365">
        <f t="shared" si="75"/>
        <v>8078.7870284484206</v>
      </c>
      <c r="AI63" s="365">
        <f t="shared" si="75"/>
        <v>0</v>
      </c>
      <c r="AJ63" s="365">
        <f t="shared" si="75"/>
        <v>0</v>
      </c>
      <c r="AK63" s="365">
        <f t="shared" si="75"/>
        <v>5385.8580189656132</v>
      </c>
      <c r="AL63" s="365">
        <f t="shared" si="75"/>
        <v>0</v>
      </c>
      <c r="AM63" s="365">
        <f t="shared" si="75"/>
        <v>0</v>
      </c>
      <c r="AN63" s="365">
        <f t="shared" si="75"/>
        <v>0</v>
      </c>
      <c r="AO63" s="365">
        <f t="shared" si="75"/>
        <v>2692.9290094828066</v>
      </c>
      <c r="AP63" s="365">
        <f t="shared" si="75"/>
        <v>0</v>
      </c>
      <c r="AQ63" s="365">
        <f t="shared" si="75"/>
        <v>0</v>
      </c>
      <c r="AR63" s="365">
        <f>AR61</f>
        <v>80787.87028448419</v>
      </c>
      <c r="AS63" s="264"/>
      <c r="AT63" s="256">
        <f>AT61</f>
        <v>20196.967571121048</v>
      </c>
      <c r="AU63" s="256">
        <f t="shared" ref="AU63:AW63" si="76">AU61</f>
        <v>20196.967571121048</v>
      </c>
      <c r="AV63" s="256">
        <f t="shared" si="76"/>
        <v>20196.967571121048</v>
      </c>
      <c r="AW63" s="256">
        <f t="shared" si="76"/>
        <v>20196.967571121048</v>
      </c>
      <c r="AX63" s="365">
        <f t="shared" ref="AX63" si="77">AX61</f>
        <v>80787.87028448419</v>
      </c>
      <c r="AY63" s="17"/>
      <c r="AZ63" s="607">
        <f>SUM(E63:N63)</f>
        <v>13464.645047414033</v>
      </c>
      <c r="BA63" s="604">
        <f>SUM(O63:Y63)</f>
        <v>32315.148113793679</v>
      </c>
      <c r="BB63" s="604">
        <f>SUM(Z63:AK63)</f>
        <v>32315.148113793683</v>
      </c>
      <c r="BC63" s="604">
        <f>SUM(AL63:AQ63)</f>
        <v>2692.9290094828066</v>
      </c>
      <c r="BD63" s="615">
        <f>SUM(AZ63:BC63)</f>
        <v>80787.87028448419</v>
      </c>
      <c r="BF63" s="460">
        <f>SUM(E63:N63)</f>
        <v>13464.645047414033</v>
      </c>
      <c r="BG63" s="461">
        <f>SUM(Z63:AK63)</f>
        <v>32315.148113793683</v>
      </c>
      <c r="BH63" s="461"/>
      <c r="BI63" s="461"/>
      <c r="BJ63" s="461">
        <f>SUM(O63:Y63)</f>
        <v>32315.148113793679</v>
      </c>
      <c r="BK63" s="638">
        <f>SUM(BF63:BJ63)</f>
        <v>78094.941275001387</v>
      </c>
    </row>
    <row r="64" spans="1:63" x14ac:dyDescent="0.25">
      <c r="A64" s="136"/>
      <c r="B64" s="258"/>
      <c r="C64" s="258"/>
      <c r="D64" s="269"/>
      <c r="E64" s="260"/>
      <c r="F64" s="263"/>
      <c r="G64" s="263"/>
      <c r="H64" s="263"/>
      <c r="I64" s="261"/>
      <c r="J64" s="261"/>
      <c r="K64" s="261"/>
      <c r="L64" s="685"/>
      <c r="M64" s="685"/>
      <c r="N64" s="262"/>
      <c r="O64" s="260"/>
      <c r="P64" s="263"/>
      <c r="Q64" s="263"/>
      <c r="R64" s="263"/>
      <c r="S64" s="263"/>
      <c r="T64" s="261"/>
      <c r="U64" s="261"/>
      <c r="V64" s="261"/>
      <c r="W64" s="261"/>
      <c r="X64" s="261"/>
      <c r="Y64" s="311"/>
      <c r="Z64" s="263"/>
      <c r="AA64" s="261"/>
      <c r="AB64" s="261"/>
      <c r="AC64" s="261"/>
      <c r="AD64" s="261"/>
      <c r="AE64" s="261"/>
      <c r="AF64" s="261"/>
      <c r="AG64" s="261"/>
      <c r="AH64" s="261"/>
      <c r="AI64" s="261"/>
      <c r="AJ64" s="261"/>
      <c r="AK64" s="261"/>
      <c r="AL64" s="261"/>
      <c r="AM64" s="261"/>
      <c r="AN64" s="261"/>
      <c r="AO64" s="261"/>
      <c r="AP64" s="261"/>
      <c r="AQ64" s="261"/>
      <c r="AR64" s="261"/>
      <c r="AS64" s="264"/>
      <c r="AT64" s="256"/>
      <c r="AU64" s="256"/>
      <c r="AV64" s="256"/>
      <c r="AW64" s="256"/>
      <c r="AX64" s="365"/>
      <c r="AY64" s="17"/>
      <c r="AZ64" s="607"/>
      <c r="BA64" s="604"/>
      <c r="BB64" s="604"/>
      <c r="BC64" s="604"/>
      <c r="BD64" s="615"/>
      <c r="BF64" s="174"/>
      <c r="BG64" s="168"/>
      <c r="BH64" s="383"/>
      <c r="BI64" s="383"/>
      <c r="BJ64" s="383"/>
      <c r="BK64" s="635"/>
    </row>
    <row r="65" spans="1:63" x14ac:dyDescent="0.25">
      <c r="A65" s="544"/>
      <c r="B65" s="467">
        <v>2999</v>
      </c>
      <c r="C65" s="467" t="s">
        <v>121</v>
      </c>
      <c r="D65" s="468"/>
      <c r="E65" s="554">
        <f t="shared" ref="E65:X65" si="78">E52+E58+E63</f>
        <v>11310.301839827787</v>
      </c>
      <c r="F65" s="554">
        <f t="shared" si="78"/>
        <v>0</v>
      </c>
      <c r="G65" s="554">
        <f t="shared" si="78"/>
        <v>0</v>
      </c>
      <c r="H65" s="554">
        <f t="shared" si="78"/>
        <v>0</v>
      </c>
      <c r="I65" s="555">
        <f t="shared" si="78"/>
        <v>29622.219104310872</v>
      </c>
      <c r="J65" s="555">
        <f t="shared" si="78"/>
        <v>0</v>
      </c>
      <c r="K65" s="555">
        <f t="shared" si="78"/>
        <v>0</v>
      </c>
      <c r="L65" s="555">
        <f t="shared" si="78"/>
        <v>0</v>
      </c>
      <c r="M65" s="555">
        <f t="shared" si="78"/>
        <v>0</v>
      </c>
      <c r="N65" s="556">
        <f t="shared" si="78"/>
        <v>0</v>
      </c>
      <c r="O65" s="554">
        <f t="shared" si="78"/>
        <v>18850.503066379646</v>
      </c>
      <c r="P65" s="554">
        <f t="shared" si="78"/>
        <v>0</v>
      </c>
      <c r="Q65" s="554">
        <f t="shared" si="78"/>
        <v>0</v>
      </c>
      <c r="R65" s="554">
        <f t="shared" si="78"/>
        <v>0</v>
      </c>
      <c r="S65" s="554">
        <f t="shared" si="78"/>
        <v>0</v>
      </c>
      <c r="T65" s="555">
        <f t="shared" si="78"/>
        <v>18850.503066379646</v>
      </c>
      <c r="U65" s="555">
        <f t="shared" si="78"/>
        <v>18311.917264483087</v>
      </c>
      <c r="V65" s="555">
        <f t="shared" si="78"/>
        <v>0</v>
      </c>
      <c r="W65" s="555">
        <f t="shared" si="78"/>
        <v>0</v>
      </c>
      <c r="X65" s="555">
        <f t="shared" si="78"/>
        <v>10771.716037931226</v>
      </c>
      <c r="Y65" s="574">
        <f t="shared" ref="Y65:AQ65" si="79">Y52+Y58+Y63</f>
        <v>0</v>
      </c>
      <c r="Z65" s="557">
        <f t="shared" si="79"/>
        <v>5385.8580189656132</v>
      </c>
      <c r="AA65" s="555">
        <f t="shared" si="79"/>
        <v>0</v>
      </c>
      <c r="AB65" s="555">
        <f t="shared" si="79"/>
        <v>13464.645047414035</v>
      </c>
      <c r="AC65" s="555">
        <f t="shared" si="79"/>
        <v>0</v>
      </c>
      <c r="AD65" s="555">
        <f t="shared" si="79"/>
        <v>53858.580189656139</v>
      </c>
      <c r="AE65" s="555">
        <f t="shared" si="79"/>
        <v>26929.290094828069</v>
      </c>
      <c r="AF65" s="555">
        <f t="shared" si="79"/>
        <v>21651.149236241767</v>
      </c>
      <c r="AG65" s="555">
        <f t="shared" si="79"/>
        <v>21651.149236241767</v>
      </c>
      <c r="AH65" s="555">
        <f t="shared" si="79"/>
        <v>19981.533250362427</v>
      </c>
      <c r="AI65" s="555">
        <f t="shared" si="79"/>
        <v>8886.6657312932621</v>
      </c>
      <c r="AJ65" s="555">
        <f t="shared" si="79"/>
        <v>8886.6657312932621</v>
      </c>
      <c r="AK65" s="555">
        <f t="shared" si="79"/>
        <v>5385.8580189656132</v>
      </c>
      <c r="AL65" s="555">
        <f t="shared" si="79"/>
        <v>21543.432075862453</v>
      </c>
      <c r="AM65" s="555">
        <f t="shared" si="79"/>
        <v>21543.432075862453</v>
      </c>
      <c r="AN65" s="555">
        <f t="shared" si="79"/>
        <v>0</v>
      </c>
      <c r="AO65" s="555">
        <f t="shared" si="79"/>
        <v>5385.8580189656132</v>
      </c>
      <c r="AP65" s="555">
        <f t="shared" si="79"/>
        <v>0</v>
      </c>
      <c r="AQ65" s="555">
        <f t="shared" si="79"/>
        <v>0</v>
      </c>
      <c r="AR65" s="555">
        <f>AR52+AR58+AR63</f>
        <v>342271.27710526471</v>
      </c>
      <c r="AS65" s="545"/>
      <c r="AT65" s="470">
        <f>AT52+AT58+AT63</f>
        <v>85567.819276316179</v>
      </c>
      <c r="AU65" s="470">
        <f t="shared" ref="AU65:AW65" si="80">AU52+AU58+AU63</f>
        <v>85567.819276316179</v>
      </c>
      <c r="AV65" s="470">
        <f t="shared" si="80"/>
        <v>85567.819276316179</v>
      </c>
      <c r="AW65" s="470">
        <f t="shared" si="80"/>
        <v>85567.819276316179</v>
      </c>
      <c r="AX65" s="555">
        <f t="shared" ref="AX65" si="81">AX52+AX58+AX63</f>
        <v>342271.27710526471</v>
      </c>
      <c r="AY65" s="546"/>
      <c r="AZ65" s="609">
        <f>SUM(E65:N65)</f>
        <v>40932.520944138661</v>
      </c>
      <c r="BA65" s="605">
        <f>SUM(O65:Y65)</f>
        <v>66784.639435173609</v>
      </c>
      <c r="BB65" s="605">
        <f>SUM(Z65:AK65)</f>
        <v>186081.39455526197</v>
      </c>
      <c r="BC65" s="605">
        <f>SUM(AL65:AQ65)</f>
        <v>48472.722170690518</v>
      </c>
      <c r="BD65" s="617">
        <f>SUM(AZ65:BC65)</f>
        <v>342271.27710526477</v>
      </c>
      <c r="BF65" s="596">
        <f>SUM(E65:N65)</f>
        <v>40932.520944138661</v>
      </c>
      <c r="BG65" s="586">
        <f>SUM(Z65:AK65)</f>
        <v>186081.39455526197</v>
      </c>
      <c r="BH65" s="586"/>
      <c r="BI65" s="586"/>
      <c r="BJ65" s="586">
        <f>SUM(O65:Y65)</f>
        <v>66784.639435173609</v>
      </c>
      <c r="BK65" s="639">
        <f>SUM(BF65:BJ65)</f>
        <v>293798.55493457423</v>
      </c>
    </row>
    <row r="66" spans="1:63" x14ac:dyDescent="0.25">
      <c r="A66" s="141"/>
      <c r="B66" s="184"/>
      <c r="C66" s="184"/>
      <c r="D66" s="184"/>
      <c r="E66" s="186"/>
      <c r="F66" s="187"/>
      <c r="G66" s="187"/>
      <c r="H66" s="187"/>
      <c r="I66" s="187"/>
      <c r="J66" s="187"/>
      <c r="K66" s="187"/>
      <c r="L66" s="187"/>
      <c r="M66" s="187"/>
      <c r="N66" s="188"/>
      <c r="O66" s="186"/>
      <c r="P66" s="187"/>
      <c r="Q66" s="187"/>
      <c r="R66" s="187"/>
      <c r="S66" s="187"/>
      <c r="T66" s="187"/>
      <c r="U66" s="187"/>
      <c r="V66" s="187"/>
      <c r="W66" s="187"/>
      <c r="X66" s="194"/>
      <c r="Y66" s="188"/>
      <c r="Z66" s="187"/>
      <c r="AA66" s="187"/>
      <c r="AB66" s="187"/>
      <c r="AC66" s="187"/>
      <c r="AD66" s="187"/>
      <c r="AE66" s="187"/>
      <c r="AF66" s="187"/>
      <c r="AG66" s="187"/>
      <c r="AH66" s="187"/>
      <c r="AI66" s="187"/>
      <c r="AJ66" s="187"/>
      <c r="AK66" s="187"/>
      <c r="AL66" s="187"/>
      <c r="AM66" s="187"/>
      <c r="AN66" s="187"/>
      <c r="AO66" s="187"/>
      <c r="AP66" s="187"/>
      <c r="AQ66" s="187"/>
      <c r="AR66" s="187"/>
      <c r="AS66" s="189"/>
      <c r="AT66" s="257"/>
      <c r="AU66" s="257"/>
      <c r="AV66" s="257"/>
      <c r="AW66" s="257"/>
      <c r="AX66" s="373"/>
      <c r="AY66" s="17"/>
      <c r="AZ66" s="607"/>
      <c r="BA66" s="604"/>
      <c r="BB66" s="604"/>
      <c r="BC66" s="604"/>
      <c r="BD66" s="615"/>
      <c r="BF66" s="174"/>
      <c r="BG66" s="168"/>
      <c r="BH66" s="383"/>
      <c r="BI66" s="383"/>
      <c r="BJ66" s="383"/>
      <c r="BK66" s="635"/>
    </row>
    <row r="67" spans="1:63" x14ac:dyDescent="0.25">
      <c r="A67" s="136">
        <v>30</v>
      </c>
      <c r="B67" s="258" t="s">
        <v>129</v>
      </c>
      <c r="C67" s="258"/>
      <c r="D67" s="269"/>
      <c r="E67" s="260"/>
      <c r="F67" s="263"/>
      <c r="G67" s="263"/>
      <c r="H67" s="263"/>
      <c r="I67" s="261"/>
      <c r="J67" s="261"/>
      <c r="K67" s="261"/>
      <c r="L67" s="685"/>
      <c r="M67" s="685"/>
      <c r="N67" s="262"/>
      <c r="O67" s="260"/>
      <c r="P67" s="263"/>
      <c r="Q67" s="263"/>
      <c r="R67" s="263"/>
      <c r="S67" s="263"/>
      <c r="T67" s="261"/>
      <c r="U67" s="261"/>
      <c r="V67" s="261"/>
      <c r="W67" s="261"/>
      <c r="X67" s="261"/>
      <c r="Y67" s="311"/>
      <c r="Z67" s="263"/>
      <c r="AA67" s="261"/>
      <c r="AB67" s="261"/>
      <c r="AC67" s="261"/>
      <c r="AD67" s="261"/>
      <c r="AE67" s="261"/>
      <c r="AF67" s="261"/>
      <c r="AG67" s="261"/>
      <c r="AH67" s="261"/>
      <c r="AI67" s="261"/>
      <c r="AJ67" s="261"/>
      <c r="AK67" s="261"/>
      <c r="AL67" s="261"/>
      <c r="AM67" s="261"/>
      <c r="AN67" s="261"/>
      <c r="AO67" s="261"/>
      <c r="AP67" s="261"/>
      <c r="AQ67" s="261"/>
      <c r="AR67" s="261"/>
      <c r="AS67" s="264"/>
      <c r="AT67" s="256"/>
      <c r="AU67" s="256"/>
      <c r="AV67" s="256"/>
      <c r="AW67" s="256"/>
      <c r="AX67" s="365"/>
      <c r="AY67" s="17"/>
      <c r="AZ67" s="607"/>
      <c r="BA67" s="604"/>
      <c r="BB67" s="604"/>
      <c r="BC67" s="604"/>
      <c r="BD67" s="615"/>
      <c r="BF67" s="174"/>
      <c r="BG67" s="168"/>
      <c r="BH67" s="383"/>
      <c r="BI67" s="383"/>
      <c r="BJ67" s="383"/>
      <c r="BK67" s="635"/>
    </row>
    <row r="68" spans="1:63" x14ac:dyDescent="0.25">
      <c r="A68" s="138"/>
      <c r="B68" s="258">
        <v>3200</v>
      </c>
      <c r="C68" s="258" t="s">
        <v>130</v>
      </c>
      <c r="D68" s="269"/>
      <c r="E68" s="260"/>
      <c r="F68" s="263"/>
      <c r="G68" s="263"/>
      <c r="H68" s="263"/>
      <c r="I68" s="261"/>
      <c r="J68" s="261"/>
      <c r="K68" s="261"/>
      <c r="L68" s="685"/>
      <c r="M68" s="685"/>
      <c r="N68" s="262"/>
      <c r="O68" s="260"/>
      <c r="P68" s="263"/>
      <c r="Q68" s="263"/>
      <c r="R68" s="263"/>
      <c r="S68" s="263"/>
      <c r="T68" s="261"/>
      <c r="U68" s="261"/>
      <c r="V68" s="261"/>
      <c r="W68" s="261"/>
      <c r="X68" s="261"/>
      <c r="Y68" s="311"/>
      <c r="Z68" s="263"/>
      <c r="AA68" s="261"/>
      <c r="AB68" s="261"/>
      <c r="AC68" s="261"/>
      <c r="AD68" s="261"/>
      <c r="AE68" s="261"/>
      <c r="AF68" s="261"/>
      <c r="AG68" s="261"/>
      <c r="AH68" s="261"/>
      <c r="AI68" s="261"/>
      <c r="AJ68" s="261"/>
      <c r="AK68" s="261"/>
      <c r="AL68" s="261"/>
      <c r="AM68" s="261"/>
      <c r="AN68" s="261"/>
      <c r="AO68" s="261"/>
      <c r="AP68" s="261"/>
      <c r="AQ68" s="261"/>
      <c r="AR68" s="261"/>
      <c r="AS68" s="264"/>
      <c r="AT68" s="248"/>
      <c r="AU68" s="248"/>
      <c r="AV68" s="248"/>
      <c r="AW68" s="248"/>
      <c r="AX68" s="368"/>
      <c r="AY68" s="17"/>
      <c r="AZ68" s="607"/>
      <c r="BA68" s="604"/>
      <c r="BB68" s="604"/>
      <c r="BC68" s="604"/>
      <c r="BD68" s="615"/>
      <c r="BF68" s="174"/>
      <c r="BG68" s="168"/>
      <c r="BH68" s="383"/>
      <c r="BI68" s="383"/>
      <c r="BJ68" s="383"/>
      <c r="BK68" s="635"/>
    </row>
    <row r="69" spans="1:63" x14ac:dyDescent="0.25">
      <c r="A69" s="138"/>
      <c r="B69" s="258"/>
      <c r="C69" s="212">
        <v>3201</v>
      </c>
      <c r="D69" s="242" t="s">
        <v>131</v>
      </c>
      <c r="E69" s="238">
        <f>'GEF funding'!E69+'Appendix 2'!E69</f>
        <v>0</v>
      </c>
      <c r="F69" s="238">
        <f>'GEF funding'!F69+'Appendix 2'!F69</f>
        <v>175.51491885926814</v>
      </c>
      <c r="G69" s="238">
        <f>'GEF funding'!G69+'Appendix 2'!G69</f>
        <v>2632.723782889022</v>
      </c>
      <c r="H69" s="238">
        <f>'GEF funding'!H69+'Appendix 2'!H69</f>
        <v>2632.723782889022</v>
      </c>
      <c r="I69" s="274">
        <f>'GEF funding'!I69+'Appendix 2'!I69</f>
        <v>0</v>
      </c>
      <c r="J69" s="274">
        <f>'GEF funding'!J69+'Appendix 2'!J69</f>
        <v>0</v>
      </c>
      <c r="K69" s="274">
        <f>'GEF funding'!K69+'Appendix 2'!K69</f>
        <v>0</v>
      </c>
      <c r="L69" s="274">
        <f>'GEF funding'!L69+'Appendix 2'!L69</f>
        <v>1755.1491885926812</v>
      </c>
      <c r="M69" s="274">
        <f>'GEF funding'!M69+'Appendix 2'!M69</f>
        <v>438.7872971481703</v>
      </c>
      <c r="N69" s="275">
        <f>'GEF funding'!N69+'Appendix 2'!N69</f>
        <v>16603.711324086766</v>
      </c>
      <c r="O69" s="238">
        <f>'GEF funding'!O69+'Appendix 2'!O69</f>
        <v>0</v>
      </c>
      <c r="P69" s="238">
        <f>'GEF funding'!P69+'Appendix 2'!P69</f>
        <v>4929.9456511474136</v>
      </c>
      <c r="Q69" s="238">
        <f>'GEF funding'!Q69+'Appendix 2'!Q69</f>
        <v>5087.9567297098301</v>
      </c>
      <c r="R69" s="238">
        <f>'GEF funding'!R69+'Appendix 2'!R69</f>
        <v>4929.9456511474136</v>
      </c>
      <c r="S69" s="238">
        <f>'GEF funding'!S69+'Appendix 2'!S69</f>
        <v>14947.84803200466</v>
      </c>
      <c r="T69" s="274">
        <f>'GEF funding'!T69+'Appendix 2'!T69</f>
        <v>0</v>
      </c>
      <c r="U69" s="274">
        <f>'GEF funding'!U69+'Appendix 2'!U69</f>
        <v>948.0664713745025</v>
      </c>
      <c r="V69" s="274">
        <f>'GEF funding'!V69+'Appendix 2'!V69</f>
        <v>2780.9949826985412</v>
      </c>
      <c r="W69" s="274">
        <f>'GEF funding'!W69+'Appendix 2'!W69</f>
        <v>12798.897363555785</v>
      </c>
      <c r="X69" s="274">
        <f>'GEF funding'!X69+'Appendix 2'!X69</f>
        <v>0</v>
      </c>
      <c r="Y69" s="240">
        <f>'GEF funding'!Y69+'Appendix 2'!Y69</f>
        <v>14947.84803200466</v>
      </c>
      <c r="Z69" s="239">
        <f>'GEF funding'!Z69+'Appendix 2'!Z69</f>
        <v>0</v>
      </c>
      <c r="AA69" s="274">
        <f>'GEF funding'!AA69+'Appendix 2'!AA69</f>
        <v>91.821071367060497</v>
      </c>
      <c r="AB69" s="274">
        <f>'GEF funding'!AB69+'Appendix 2'!AB69</f>
        <v>6978.4014238965992</v>
      </c>
      <c r="AC69" s="274">
        <f>'GEF funding'!AC69+'Appendix 2'!AC69</f>
        <v>0</v>
      </c>
      <c r="AD69" s="274">
        <f>'GEF funding'!AD69+'Appendix 2'!AD69</f>
        <v>0</v>
      </c>
      <c r="AE69" s="274">
        <f>'GEF funding'!AE69+'Appendix 2'!AE69</f>
        <v>1616.0508560602648</v>
      </c>
      <c r="AF69" s="274">
        <f>'GEF funding'!AF69+'Appendix 2'!AF69</f>
        <v>8686.2733513239236</v>
      </c>
      <c r="AG69" s="274">
        <f>'GEF funding'!AG69+'Appendix 2'!AG69</f>
        <v>0</v>
      </c>
      <c r="AH69" s="274">
        <f>'GEF funding'!AH69+'Appendix 2'!AH69</f>
        <v>0</v>
      </c>
      <c r="AI69" s="274">
        <f>'GEF funding'!AI69+'Appendix 2'!AI69</f>
        <v>0</v>
      </c>
      <c r="AJ69" s="274">
        <f>'GEF funding'!AI69+'Appendix 2'!AI69</f>
        <v>0</v>
      </c>
      <c r="AK69" s="274">
        <f>'GEF funding'!AJ69+'Appendix 2'!AJ69</f>
        <v>0</v>
      </c>
      <c r="AL69" s="274">
        <f>'GEF funding'!AK69+'Appendix 2'!AK69</f>
        <v>0</v>
      </c>
      <c r="AM69" s="274">
        <f>'GEF funding'!AL69+'Appendix 2'!AL69</f>
        <v>0</v>
      </c>
      <c r="AN69" s="274">
        <f>'GEF funding'!AM69+'Appendix 2'!AM69</f>
        <v>0</v>
      </c>
      <c r="AO69" s="274">
        <f>'GEF funding'!AN69+'Appendix 2'!AN69</f>
        <v>342</v>
      </c>
      <c r="AP69" s="274">
        <f>'GEF funding'!AO69+'Appendix 2'!AO69</f>
        <v>0</v>
      </c>
      <c r="AQ69" s="274">
        <f>'GEF funding'!AP69+'Appendix 2'!AP69</f>
        <v>12694.061542838394</v>
      </c>
      <c r="AR69" s="274">
        <f>SUM(E69:AQ69)</f>
        <v>116018.72145359397</v>
      </c>
      <c r="AS69" s="276"/>
      <c r="AT69" s="135">
        <f t="shared" ref="AT69:AW73" si="82">$AR69/4</f>
        <v>29004.680363398493</v>
      </c>
      <c r="AU69" s="135">
        <f t="shared" si="82"/>
        <v>29004.680363398493</v>
      </c>
      <c r="AV69" s="135">
        <f t="shared" si="82"/>
        <v>29004.680363398493</v>
      </c>
      <c r="AW69" s="135">
        <f t="shared" si="82"/>
        <v>29004.680363398493</v>
      </c>
      <c r="AX69" s="147">
        <f t="shared" ref="AX69:AX73" si="83">SUM(AT69:AW69)</f>
        <v>116018.72145359397</v>
      </c>
      <c r="AY69" s="17"/>
      <c r="AZ69" s="607">
        <f>SUM(E69:N69)</f>
        <v>24238.610294464928</v>
      </c>
      <c r="BA69" s="604">
        <f>SUM(O69:Y69)</f>
        <v>61371.502913642806</v>
      </c>
      <c r="BB69" s="604">
        <f>SUM(Z69:AK69)</f>
        <v>17372.546702647851</v>
      </c>
      <c r="BC69" s="604">
        <f>SUM(AL69:AQ69)</f>
        <v>13036.061542838394</v>
      </c>
      <c r="BD69" s="615">
        <f t="shared" ref="BD69:BD73" si="84">SUM(AZ69:BC69)</f>
        <v>116018.72145359397</v>
      </c>
      <c r="BF69" s="450">
        <f>SUM(E69:N69)</f>
        <v>24238.610294464928</v>
      </c>
      <c r="BG69" s="444">
        <f>SUM(Z69:AK69)</f>
        <v>17372.546702647851</v>
      </c>
      <c r="BH69" s="444"/>
      <c r="BI69" s="444"/>
      <c r="BJ69" s="444">
        <f>SUM(O69:Y69)</f>
        <v>61371.502913642806</v>
      </c>
      <c r="BK69" s="637">
        <f t="shared" ref="BK69:BK73" si="85">SUM(BF69:BJ69)</f>
        <v>102982.65991075558</v>
      </c>
    </row>
    <row r="70" spans="1:63" x14ac:dyDescent="0.25">
      <c r="A70" s="138"/>
      <c r="B70" s="258"/>
      <c r="C70" s="212">
        <v>3202</v>
      </c>
      <c r="D70" s="242" t="s">
        <v>132</v>
      </c>
      <c r="E70" s="238">
        <f>'GEF funding'!E70+'Appendix 2'!E70</f>
        <v>0</v>
      </c>
      <c r="F70" s="238">
        <f>'GEF funding'!F70+'Appendix 2'!F70</f>
        <v>1755.1491885926812</v>
      </c>
      <c r="G70" s="238">
        <f>'GEF funding'!G70+'Appendix 2'!G70</f>
        <v>0</v>
      </c>
      <c r="H70" s="238">
        <f>'GEF funding'!H70+'Appendix 2'!H70</f>
        <v>0</v>
      </c>
      <c r="I70" s="274">
        <f>'GEF funding'!I70+'Appendix 2'!I70</f>
        <v>877.57459429634059</v>
      </c>
      <c r="J70" s="274">
        <f>'GEF funding'!J70+'Appendix 2'!J70</f>
        <v>0</v>
      </c>
      <c r="K70" s="274">
        <f>'GEF funding'!K70+'Appendix 2'!K70</f>
        <v>0</v>
      </c>
      <c r="L70" s="274">
        <f>'GEF funding'!L70+'Appendix 2'!L70</f>
        <v>0</v>
      </c>
      <c r="M70" s="274">
        <f>'GEF funding'!M70+'Appendix 2'!M70</f>
        <v>0</v>
      </c>
      <c r="N70" s="275">
        <f>'GEF funding'!N70+'Appendix 2'!N70</f>
        <v>7459.3840515188967</v>
      </c>
      <c r="O70" s="238">
        <f>'GEF funding'!O70+'Appendix 2'!O70</f>
        <v>0</v>
      </c>
      <c r="P70" s="238">
        <f>'GEF funding'!P70+'Appendix 2'!P70</f>
        <v>2238.4902796342421</v>
      </c>
      <c r="Q70" s="238">
        <f>'GEF funding'!Q70+'Appendix 2'!Q70</f>
        <v>2238.4902796342421</v>
      </c>
      <c r="R70" s="238">
        <f>'GEF funding'!R70+'Appendix 2'!R70</f>
        <v>2238.4902796342421</v>
      </c>
      <c r="S70" s="238">
        <f>'GEF funding'!S70+'Appendix 2'!S70</f>
        <v>6715.4708389027264</v>
      </c>
      <c r="T70" s="274">
        <f>'GEF funding'!T70+'Appendix 2'!T70</f>
        <v>0</v>
      </c>
      <c r="U70" s="274">
        <f>'GEF funding'!U70+'Appendix 2'!U70</f>
        <v>1580.1107856241713</v>
      </c>
      <c r="V70" s="274">
        <f>'GEF funding'!V70+'Appendix 2'!V70</f>
        <v>1185.0830892181284</v>
      </c>
      <c r="W70" s="274">
        <f>'GEF funding'!W70+'Appendix 2'!W70</f>
        <v>4740.3323568725136</v>
      </c>
      <c r="X70" s="274">
        <f>'GEF funding'!X70+'Appendix 2'!X70</f>
        <v>263.35179760402855</v>
      </c>
      <c r="Y70" s="240">
        <f>'GEF funding'!Y70+'Appendix 2'!Y70</f>
        <v>6978.8226365067567</v>
      </c>
      <c r="Z70" s="239">
        <f>'GEF funding'!Z70+'Appendix 2'!Z70</f>
        <v>153.03511894510083</v>
      </c>
      <c r="AA70" s="274">
        <f>'GEF funding'!AA70+'Appendix 2'!AA70</f>
        <v>1377.3160705059076</v>
      </c>
      <c r="AB70" s="274">
        <f>'GEF funding'!AB70+'Appendix 2'!AB70</f>
        <v>2754.6321410118153</v>
      </c>
      <c r="AC70" s="274">
        <f>'GEF funding'!AC70+'Appendix 2'!AC70</f>
        <v>0</v>
      </c>
      <c r="AD70" s="274">
        <f>'GEF funding'!AD70+'Appendix 2'!AD70</f>
        <v>26929.290094828069</v>
      </c>
      <c r="AE70" s="274">
        <f>'GEF funding'!AE70+'Appendix 2'!AE70</f>
        <v>27321.23068896449</v>
      </c>
      <c r="AF70" s="274">
        <f>'GEF funding'!AF70+'Appendix 2'!AF70</f>
        <v>3902.3955331000716</v>
      </c>
      <c r="AG70" s="274">
        <f>'GEF funding'!AG70+'Appendix 2'!AG70</f>
        <v>459.10535683530253</v>
      </c>
      <c r="AH70" s="274">
        <f>'GEF funding'!AH70+'Appendix 2'!AH70</f>
        <v>0</v>
      </c>
      <c r="AI70" s="274">
        <f>'GEF funding'!AI70+'Appendix 2'!AI70</f>
        <v>0</v>
      </c>
      <c r="AJ70" s="274">
        <f>'GEF funding'!AI70+'Appendix 2'!AI70</f>
        <v>0</v>
      </c>
      <c r="AK70" s="274">
        <f>'GEF funding'!AJ70+'Appendix 2'!AJ70</f>
        <v>459.10535683530253</v>
      </c>
      <c r="AL70" s="274">
        <f>'GEF funding'!AK70+'Appendix 2'!AK70</f>
        <v>0</v>
      </c>
      <c r="AM70" s="274">
        <f>'GEF funding'!AL70+'Appendix 2'!AL70</f>
        <v>0</v>
      </c>
      <c r="AN70" s="274">
        <f>'GEF funding'!AM70+'Appendix 2'!AM70</f>
        <v>0</v>
      </c>
      <c r="AO70" s="274">
        <f>'GEF funding'!AN70+'Appendix 2'!AN70</f>
        <v>1208.9582421750852</v>
      </c>
      <c r="AP70" s="274">
        <f>'GEF funding'!AO70+'Appendix 2'!AO70</f>
        <v>0</v>
      </c>
      <c r="AQ70" s="274">
        <f>'GEF funding'!AP70+'Appendix 2'!AP70</f>
        <v>2417.9164843501703</v>
      </c>
      <c r="AR70" s="274">
        <f>SUM(E70:AQ70)</f>
        <v>105253.73526559029</v>
      </c>
      <c r="AS70" s="276"/>
      <c r="AT70" s="135">
        <f t="shared" si="82"/>
        <v>26313.433816397574</v>
      </c>
      <c r="AU70" s="135">
        <f t="shared" si="82"/>
        <v>26313.433816397574</v>
      </c>
      <c r="AV70" s="135">
        <f t="shared" si="82"/>
        <v>26313.433816397574</v>
      </c>
      <c r="AW70" s="135">
        <f t="shared" si="82"/>
        <v>26313.433816397574</v>
      </c>
      <c r="AX70" s="147">
        <f t="shared" si="83"/>
        <v>105253.73526559029</v>
      </c>
      <c r="AY70" s="17"/>
      <c r="AZ70" s="607">
        <f>SUM(E70:N70)</f>
        <v>10092.107834407918</v>
      </c>
      <c r="BA70" s="604">
        <f>SUM(O70:Y70)</f>
        <v>28178.642343631051</v>
      </c>
      <c r="BB70" s="604">
        <f>SUM(Z70:AK70)</f>
        <v>63356.110361026054</v>
      </c>
      <c r="BC70" s="604">
        <f>SUM(AL70:AQ70)</f>
        <v>3626.8747265252555</v>
      </c>
      <c r="BD70" s="615">
        <f t="shared" si="84"/>
        <v>105253.73526559029</v>
      </c>
      <c r="BF70" s="450">
        <f>SUM(E70:N70)</f>
        <v>10092.107834407918</v>
      </c>
      <c r="BG70" s="444">
        <f>SUM(Z70:AK70)</f>
        <v>63356.110361026054</v>
      </c>
      <c r="BH70" s="444"/>
      <c r="BI70" s="444"/>
      <c r="BJ70" s="444">
        <f>SUM(O70:Y70)</f>
        <v>28178.642343631051</v>
      </c>
      <c r="BK70" s="637">
        <f t="shared" si="85"/>
        <v>101626.86053906503</v>
      </c>
    </row>
    <row r="71" spans="1:63" x14ac:dyDescent="0.25">
      <c r="A71" s="138"/>
      <c r="B71" s="258"/>
      <c r="C71" s="212">
        <v>3203</v>
      </c>
      <c r="D71" s="242" t="s">
        <v>133</v>
      </c>
      <c r="E71" s="238">
        <f>'GEF funding'!E71+'Appendix 2'!E71</f>
        <v>0</v>
      </c>
      <c r="F71" s="238">
        <f>'GEF funding'!F71+'Appendix 2'!F71</f>
        <v>1930.6641074519493</v>
      </c>
      <c r="G71" s="238">
        <f>'GEF funding'!G71+'Appendix 2'!G71</f>
        <v>2632.723782889022</v>
      </c>
      <c r="H71" s="238">
        <f>'GEF funding'!H71+'Appendix 2'!H71</f>
        <v>0</v>
      </c>
      <c r="I71" s="274">
        <f>'GEF funding'!I71+'Appendix 2'!I71</f>
        <v>0</v>
      </c>
      <c r="J71" s="274">
        <f>'GEF funding'!J71+'Appendix 2'!J71</f>
        <v>8336.9586458152353</v>
      </c>
      <c r="K71" s="274">
        <f>'GEF funding'!K71+'Appendix 2'!K71</f>
        <v>6143.0221600743853</v>
      </c>
      <c r="L71" s="274">
        <f>'GEF funding'!L71+'Appendix 2'!L71</f>
        <v>2193.9364857408518</v>
      </c>
      <c r="M71" s="274">
        <f>'GEF funding'!M71+'Appendix 2'!M71</f>
        <v>0</v>
      </c>
      <c r="N71" s="275">
        <f>'GEF funding'!N71+'Appendix 2'!N71</f>
        <v>8951.260861822675</v>
      </c>
      <c r="O71" s="238">
        <f>'GEF funding'!O71+'Appendix 2'!O71</f>
        <v>0</v>
      </c>
      <c r="P71" s="238">
        <f>'GEF funding'!P71+'Appendix 2'!P71</f>
        <v>5793.7395472886274</v>
      </c>
      <c r="Q71" s="238">
        <f>'GEF funding'!Q71+'Appendix 2'!Q71</f>
        <v>2791.5290546027027</v>
      </c>
      <c r="R71" s="238">
        <f>'GEF funding'!R71+'Appendix 2'!R71</f>
        <v>3686.9251664563999</v>
      </c>
      <c r="S71" s="238">
        <f>'GEF funding'!S71+'Appendix 2'!S71</f>
        <v>9111.9721970993869</v>
      </c>
      <c r="T71" s="274">
        <f>'GEF funding'!T71+'Appendix 2'!T71</f>
        <v>1053.4071904161142</v>
      </c>
      <c r="U71" s="274">
        <f>'GEF funding'!U71+'Appendix 2'!U71</f>
        <v>3950.2769640604274</v>
      </c>
      <c r="V71" s="274">
        <f>'GEF funding'!V71+'Appendix 2'!V71</f>
        <v>13430.941677805453</v>
      </c>
      <c r="W71" s="274">
        <f>'GEF funding'!W71+'Appendix 2'!W71</f>
        <v>2528.1772569986742</v>
      </c>
      <c r="X71" s="274">
        <f>'GEF funding'!X71+'Appendix 2'!X71</f>
        <v>2896.8697736443132</v>
      </c>
      <c r="Y71" s="240">
        <f>'GEF funding'!Y71+'Appendix 2'!Y71</f>
        <v>10955.434780327585</v>
      </c>
      <c r="Z71" s="239">
        <f>'GEF funding'!Z71+'Appendix 2'!Z71</f>
        <v>3519.8077357373195</v>
      </c>
      <c r="AA71" s="274">
        <f>'GEF funding'!AA71+'Appendix 2'!AA71</f>
        <v>7345.6857093648405</v>
      </c>
      <c r="AB71" s="274">
        <f>'GEF funding'!AB71+'Appendix 2'!AB71</f>
        <v>1469.137141872968</v>
      </c>
      <c r="AC71" s="274">
        <f>'GEF funding'!AC71+'Appendix 2'!AC71</f>
        <v>0</v>
      </c>
      <c r="AD71" s="274">
        <f>'GEF funding'!AD71+'Appendix 2'!AD71</f>
        <v>0</v>
      </c>
      <c r="AE71" s="274">
        <f>'GEF funding'!AE71+'Appendix 2'!AE71</f>
        <v>7804.7910662001432</v>
      </c>
      <c r="AF71" s="274">
        <f>'GEF funding'!AF71+'Appendix 2'!AF71</f>
        <v>4682.8746397200866</v>
      </c>
      <c r="AG71" s="274">
        <f>'GEF funding'!AG71+'Appendix 2'!AG71</f>
        <v>5050.158925188327</v>
      </c>
      <c r="AH71" s="274">
        <f>'GEF funding'!AH71+'Appendix 2'!AH71</f>
        <v>0</v>
      </c>
      <c r="AI71" s="274">
        <f>'GEF funding'!AI71+'Appendix 2'!AI71</f>
        <v>0</v>
      </c>
      <c r="AJ71" s="274">
        <f>'GEF funding'!AI71+'Appendix 2'!AI71</f>
        <v>0</v>
      </c>
      <c r="AK71" s="274">
        <f>'GEF funding'!AJ71+'Appendix 2'!AJ71</f>
        <v>5050.158925188327</v>
      </c>
      <c r="AL71" s="274">
        <f>'GEF funding'!AK71+'Appendix 2'!AK71</f>
        <v>0</v>
      </c>
      <c r="AM71" s="274">
        <f>'GEF funding'!AL71+'Appendix 2'!AL71</f>
        <v>0</v>
      </c>
      <c r="AN71" s="274">
        <f>'GEF funding'!AM71+'Appendix 2'!AM71</f>
        <v>0</v>
      </c>
      <c r="AO71" s="274">
        <f>'GEF funding'!AN71+'Appendix 2'!AN71</f>
        <v>13298.540663925938</v>
      </c>
      <c r="AP71" s="274">
        <f>'GEF funding'!AO71+'Appendix 2'!AO71</f>
        <v>0</v>
      </c>
      <c r="AQ71" s="274">
        <f>'GEF funding'!AP71+'Appendix 2'!AP71</f>
        <v>10880.624179575765</v>
      </c>
      <c r="AR71" s="274">
        <f>SUM(E71:AQ71)</f>
        <v>145489.61863926754</v>
      </c>
      <c r="AS71" s="276"/>
      <c r="AT71" s="135">
        <f t="shared" si="82"/>
        <v>36372.404659816886</v>
      </c>
      <c r="AU71" s="135">
        <f t="shared" si="82"/>
        <v>36372.404659816886</v>
      </c>
      <c r="AV71" s="135">
        <f t="shared" si="82"/>
        <v>36372.404659816886</v>
      </c>
      <c r="AW71" s="135">
        <f t="shared" si="82"/>
        <v>36372.404659816886</v>
      </c>
      <c r="AX71" s="147">
        <f t="shared" si="83"/>
        <v>145489.61863926754</v>
      </c>
      <c r="AY71" s="17"/>
      <c r="AZ71" s="607">
        <f>SUM(E71:N71)</f>
        <v>30188.566043794119</v>
      </c>
      <c r="BA71" s="604">
        <f>SUM(O71:Y71)</f>
        <v>56199.273608699674</v>
      </c>
      <c r="BB71" s="604">
        <f>SUM(Z71:AK71)</f>
        <v>34922.614143272011</v>
      </c>
      <c r="BC71" s="604">
        <f>SUM(AL71:AQ71)</f>
        <v>24179.164843501705</v>
      </c>
      <c r="BD71" s="615">
        <f t="shared" si="84"/>
        <v>145489.61863926752</v>
      </c>
      <c r="BF71" s="450">
        <f>SUM(E71:N71)</f>
        <v>30188.566043794119</v>
      </c>
      <c r="BG71" s="444">
        <f>SUM(Z71:AK71)</f>
        <v>34922.614143272011</v>
      </c>
      <c r="BH71" s="444"/>
      <c r="BI71" s="444"/>
      <c r="BJ71" s="444">
        <f>SUM(O71:Y71)</f>
        <v>56199.273608699674</v>
      </c>
      <c r="BK71" s="637">
        <f t="shared" si="85"/>
        <v>121310.4537957658</v>
      </c>
    </row>
    <row r="72" spans="1:63" x14ac:dyDescent="0.25">
      <c r="A72" s="138"/>
      <c r="B72" s="258"/>
      <c r="C72" s="212">
        <v>3204</v>
      </c>
      <c r="D72" s="242" t="s">
        <v>134</v>
      </c>
      <c r="E72" s="238">
        <f>'GEF funding'!E72+'Appendix 2'!E72</f>
        <v>0</v>
      </c>
      <c r="F72" s="238">
        <f>'GEF funding'!F72+'Appendix 2'!F72</f>
        <v>0</v>
      </c>
      <c r="G72" s="238">
        <f>'GEF funding'!G72+'Appendix 2'!G72</f>
        <v>0</v>
      </c>
      <c r="H72" s="238">
        <f>'GEF funding'!H72+'Appendix 2'!H72</f>
        <v>0</v>
      </c>
      <c r="I72" s="274">
        <f>'GEF funding'!I72+'Appendix 2'!I72</f>
        <v>0</v>
      </c>
      <c r="J72" s="274">
        <f>'GEF funding'!J72+'Appendix 2'!J72</f>
        <v>877.57459429634059</v>
      </c>
      <c r="K72" s="274">
        <f>'GEF funding'!K72+'Appendix 2'!K72</f>
        <v>0</v>
      </c>
      <c r="L72" s="274">
        <f>'GEF funding'!L72+'Appendix 2'!L72</f>
        <v>877.57459429634059</v>
      </c>
      <c r="M72" s="274">
        <f>'GEF funding'!M72+'Appendix 2'!M72</f>
        <v>0</v>
      </c>
      <c r="N72" s="275">
        <f>'GEF funding'!N72+'Appendix 2'!N72</f>
        <v>7459.3840515188967</v>
      </c>
      <c r="O72" s="238">
        <f>'GEF funding'!O72+'Appendix 2'!O72</f>
        <v>0</v>
      </c>
      <c r="P72" s="238">
        <f>'GEF funding'!P72+'Appendix 2'!P72</f>
        <v>2238.4902796342421</v>
      </c>
      <c r="Q72" s="238">
        <f>'GEF funding'!Q72+'Appendix 2'!Q72</f>
        <v>2238.4902796342421</v>
      </c>
      <c r="R72" s="238">
        <f>'GEF funding'!R72+'Appendix 2'!R72</f>
        <v>2238.4902796342421</v>
      </c>
      <c r="S72" s="238">
        <f>'GEF funding'!S72+'Appendix 2'!S72</f>
        <v>6715.4708389027264</v>
      </c>
      <c r="T72" s="274">
        <f>'GEF funding'!T72+'Appendix 2'!T72</f>
        <v>0</v>
      </c>
      <c r="U72" s="274">
        <f>'GEF funding'!U72+'Appendix 2'!U72</f>
        <v>0</v>
      </c>
      <c r="V72" s="274">
        <f>'GEF funding'!V72+'Appendix 2'!V72</f>
        <v>3555.2492676543852</v>
      </c>
      <c r="W72" s="274">
        <f>'GEF funding'!W72+'Appendix 2'!W72</f>
        <v>4740.3323568725136</v>
      </c>
      <c r="X72" s="274">
        <f>'GEF funding'!X72+'Appendix 2'!X72</f>
        <v>526.7035952080571</v>
      </c>
      <c r="Y72" s="240">
        <f>'GEF funding'!Y72+'Appendix 2'!Y72</f>
        <v>7242.1744341107842</v>
      </c>
      <c r="Z72" s="239">
        <f>'GEF funding'!Z72+'Appendix 2'!Z72</f>
        <v>306.07023789020167</v>
      </c>
      <c r="AA72" s="274">
        <f>'GEF funding'!AA72+'Appendix 2'!AA72</f>
        <v>918.21071367060506</v>
      </c>
      <c r="AB72" s="274">
        <f>'GEF funding'!AB72+'Appendix 2'!AB72</f>
        <v>2754.6321410118153</v>
      </c>
      <c r="AC72" s="274">
        <f>'GEF funding'!AC72+'Appendix 2'!AC72</f>
        <v>918.21071367060506</v>
      </c>
      <c r="AD72" s="274">
        <f>'GEF funding'!AD72+'Appendix 2'!AD72</f>
        <v>0</v>
      </c>
      <c r="AE72" s="274">
        <f>'GEF funding'!AE72+'Appendix 2'!AE72</f>
        <v>1147.7633920882563</v>
      </c>
      <c r="AF72" s="274">
        <f>'GEF funding'!AF72+'Appendix 2'!AF72</f>
        <v>3902.3955331000716</v>
      </c>
      <c r="AG72" s="274">
        <f>'GEF funding'!AG72+'Appendix 2'!AG72</f>
        <v>918.21071367060506</v>
      </c>
      <c r="AH72" s="274">
        <f>'GEF funding'!AH72+'Appendix 2'!AH72</f>
        <v>0</v>
      </c>
      <c r="AI72" s="274">
        <f>'GEF funding'!AI72+'Appendix 2'!AI72</f>
        <v>918.21071367060506</v>
      </c>
      <c r="AJ72" s="274">
        <f>'GEF funding'!AI72+'Appendix 2'!AI72</f>
        <v>918.21071367060506</v>
      </c>
      <c r="AK72" s="274">
        <f>'GEF funding'!AJ72+'Appendix 2'!AJ72</f>
        <v>0</v>
      </c>
      <c r="AL72" s="274">
        <f>'GEF funding'!AK72+'Appendix 2'!AK72</f>
        <v>0</v>
      </c>
      <c r="AM72" s="274">
        <f>'GEF funding'!AL72+'Appendix 2'!AL72</f>
        <v>0</v>
      </c>
      <c r="AN72" s="274">
        <f>'GEF funding'!AM72+'Appendix 2'!AM72</f>
        <v>0</v>
      </c>
      <c r="AO72" s="274">
        <f>'GEF funding'!AN72+'Appendix 2'!AN72</f>
        <v>2417.9164843501703</v>
      </c>
      <c r="AP72" s="274">
        <f>'GEF funding'!AO72+'Appendix 2'!AO72</f>
        <v>0</v>
      </c>
      <c r="AQ72" s="274">
        <f>'GEF funding'!AP72+'Appendix 2'!AP72</f>
        <v>2417.9164843501703</v>
      </c>
      <c r="AR72" s="274">
        <f>SUM(E72:AQ72)</f>
        <v>56247.682412906477</v>
      </c>
      <c r="AS72" s="276"/>
      <c r="AT72" s="135">
        <f t="shared" si="82"/>
        <v>14061.920603226619</v>
      </c>
      <c r="AU72" s="135">
        <f t="shared" si="82"/>
        <v>14061.920603226619</v>
      </c>
      <c r="AV72" s="135">
        <f t="shared" si="82"/>
        <v>14061.920603226619</v>
      </c>
      <c r="AW72" s="135">
        <f t="shared" si="82"/>
        <v>14061.920603226619</v>
      </c>
      <c r="AX72" s="147">
        <f t="shared" si="83"/>
        <v>56247.682412906477</v>
      </c>
      <c r="AY72" s="17"/>
      <c r="AZ72" s="607">
        <f>SUM(E72:N72)</f>
        <v>9214.5332401115775</v>
      </c>
      <c r="BA72" s="604">
        <f>SUM(O72:Y72)</f>
        <v>29495.401331651196</v>
      </c>
      <c r="BB72" s="604">
        <f>SUM(Z72:AK72)</f>
        <v>12701.914872443371</v>
      </c>
      <c r="BC72" s="604">
        <f>SUM(AL72:AQ72)</f>
        <v>4835.8329687003406</v>
      </c>
      <c r="BD72" s="615">
        <f t="shared" si="84"/>
        <v>56247.682412906484</v>
      </c>
      <c r="BF72" s="450">
        <f>SUM(E72:N72)</f>
        <v>9214.5332401115775</v>
      </c>
      <c r="BG72" s="444">
        <f>SUM(Z72:AK72)</f>
        <v>12701.914872443371</v>
      </c>
      <c r="BH72" s="444"/>
      <c r="BI72" s="444"/>
      <c r="BJ72" s="444">
        <f>SUM(O72:Y72)</f>
        <v>29495.401331651196</v>
      </c>
      <c r="BK72" s="637">
        <f t="shared" si="85"/>
        <v>51411.849444206149</v>
      </c>
    </row>
    <row r="73" spans="1:63" x14ac:dyDescent="0.25">
      <c r="A73" s="138"/>
      <c r="B73" s="258"/>
      <c r="C73" s="212">
        <v>3205</v>
      </c>
      <c r="D73" s="242" t="s">
        <v>135</v>
      </c>
      <c r="E73" s="238">
        <f>'GEF funding'!E73+'Appendix 2'!E73</f>
        <v>0</v>
      </c>
      <c r="F73" s="238">
        <f>'GEF funding'!F73+'Appendix 2'!F73</f>
        <v>0</v>
      </c>
      <c r="G73" s="238">
        <f>'GEF funding'!G73+'Appendix 2'!G73</f>
        <v>0</v>
      </c>
      <c r="H73" s="238">
        <f>'GEF funding'!H73+'Appendix 2'!H73</f>
        <v>0</v>
      </c>
      <c r="I73" s="274">
        <f>'GEF funding'!I73+'Appendix 2'!I73</f>
        <v>0</v>
      </c>
      <c r="J73" s="274">
        <f>'GEF funding'!J73+'Appendix 2'!J73</f>
        <v>13602.406211593279</v>
      </c>
      <c r="K73" s="274">
        <f>'GEF funding'!K73+'Appendix 2'!K73</f>
        <v>6143.0221600743853</v>
      </c>
      <c r="L73" s="274">
        <f>'GEF funding'!L73+'Appendix 2'!L73</f>
        <v>1755.1491885926812</v>
      </c>
      <c r="M73" s="274">
        <f>'GEF funding'!M73+'Appendix 2'!M73</f>
        <v>0</v>
      </c>
      <c r="N73" s="275">
        <f>'GEF funding'!N73+'Appendix 2'!N73</f>
        <v>7459.3840515188967</v>
      </c>
      <c r="O73" s="238">
        <f>'GEF funding'!O73+'Appendix 2'!O73</f>
        <v>0</v>
      </c>
      <c r="P73" s="238">
        <f>'GEF funding'!P73+'Appendix 2'!P73</f>
        <v>3818.6010652584137</v>
      </c>
      <c r="Q73" s="238">
        <f>'GEF funding'!Q73+'Appendix 2'!Q73</f>
        <v>2238.4902796342421</v>
      </c>
      <c r="R73" s="238">
        <f>'GEF funding'!R73+'Appendix 2'!R73</f>
        <v>2765.193874842299</v>
      </c>
      <c r="S73" s="238">
        <f>'GEF funding'!S73+'Appendix 2'!S73</f>
        <v>7242.1744341107842</v>
      </c>
      <c r="T73" s="274">
        <f>'GEF funding'!T73+'Appendix 2'!T73</f>
        <v>526.7035952080571</v>
      </c>
      <c r="U73" s="274">
        <f>'GEF funding'!U73+'Appendix 2'!U73</f>
        <v>2765.193874842299</v>
      </c>
      <c r="V73" s="274">
        <f>'GEF funding'!V73+'Appendix 2'!V73</f>
        <v>12245.858588587325</v>
      </c>
      <c r="W73" s="274">
        <f>'GEF funding'!W73+'Appendix 2'!W73</f>
        <v>4740.3323568725136</v>
      </c>
      <c r="X73" s="274">
        <f>'GEF funding'!X73+'Appendix 2'!X73</f>
        <v>3818.6010652584132</v>
      </c>
      <c r="Y73" s="240">
        <f>'GEF funding'!Y73+'Appendix 2'!Y73</f>
        <v>10534.071904161139</v>
      </c>
      <c r="Z73" s="239">
        <f>'GEF funding'!Z73+'Appendix 2'!Z73</f>
        <v>3137.2199383745674</v>
      </c>
      <c r="AA73" s="274">
        <f>'GEF funding'!AA73+'Appendix 2'!AA73</f>
        <v>8263.896423035445</v>
      </c>
      <c r="AB73" s="274">
        <f>'GEF funding'!AB73+'Appendix 2'!AB73</f>
        <v>2754.6321410118153</v>
      </c>
      <c r="AC73" s="274">
        <f>'GEF funding'!AC73+'Appendix 2'!AC73</f>
        <v>918.21071367060506</v>
      </c>
      <c r="AD73" s="274">
        <f>'GEF funding'!AD73+'Appendix 2'!AD73</f>
        <v>0</v>
      </c>
      <c r="AE73" s="274">
        <f>'GEF funding'!AE73+'Appendix 2'!AE73</f>
        <v>6197.9223172765842</v>
      </c>
      <c r="AF73" s="274">
        <f>'GEF funding'!AF73+'Appendix 2'!AF73</f>
        <v>3902.3955331000716</v>
      </c>
      <c r="AG73" s="274">
        <f>'GEF funding'!AG73+'Appendix 2'!AG73</f>
        <v>6657.0276741118869</v>
      </c>
      <c r="AH73" s="274">
        <f>'GEF funding'!AH73+'Appendix 2'!AH73</f>
        <v>0</v>
      </c>
      <c r="AI73" s="274">
        <f>'GEF funding'!AI73+'Appendix 2'!AI73</f>
        <v>918.21071367060506</v>
      </c>
      <c r="AJ73" s="274">
        <f>'GEF funding'!AI73+'Appendix 2'!AI73</f>
        <v>918.21071367060506</v>
      </c>
      <c r="AK73" s="274">
        <f>'GEF funding'!AJ73+'Appendix 2'!AJ73</f>
        <v>5738.8169604412824</v>
      </c>
      <c r="AL73" s="274">
        <f>'GEF funding'!AK73+'Appendix 2'!AK73</f>
        <v>0</v>
      </c>
      <c r="AM73" s="274">
        <f>'GEF funding'!AL73+'Appendix 2'!AL73</f>
        <v>0</v>
      </c>
      <c r="AN73" s="274">
        <f>'GEF funding'!AM73+'Appendix 2'!AM73</f>
        <v>0</v>
      </c>
      <c r="AO73" s="274">
        <f>'GEF funding'!AN73+'Appendix 2'!AN73</f>
        <v>15529.894511538734</v>
      </c>
      <c r="AP73" s="274">
        <f>'GEF funding'!AO73+'Appendix 2'!AO73</f>
        <v>0</v>
      </c>
      <c r="AQ73" s="274">
        <f>'GEF funding'!AP73+'Appendix 2'!AP73</f>
        <v>12089.582421750851</v>
      </c>
      <c r="AR73" s="274">
        <f>SUM(E73:AQ73)</f>
        <v>146681.20271220777</v>
      </c>
      <c r="AS73" s="276"/>
      <c r="AT73" s="135">
        <f t="shared" si="82"/>
        <v>36670.300678051943</v>
      </c>
      <c r="AU73" s="135">
        <f t="shared" si="82"/>
        <v>36670.300678051943</v>
      </c>
      <c r="AV73" s="135">
        <f t="shared" si="82"/>
        <v>36670.300678051943</v>
      </c>
      <c r="AW73" s="135">
        <f t="shared" si="82"/>
        <v>36670.300678051943</v>
      </c>
      <c r="AX73" s="147">
        <f t="shared" si="83"/>
        <v>146681.20271220777</v>
      </c>
      <c r="AY73" s="17"/>
      <c r="AZ73" s="607">
        <f>SUM(E73:N73)</f>
        <v>28959.961611779243</v>
      </c>
      <c r="BA73" s="604">
        <f>SUM(O73:Y73)</f>
        <v>50695.221038775489</v>
      </c>
      <c r="BB73" s="604">
        <f>SUM(Z73:AK73)</f>
        <v>39406.543128363468</v>
      </c>
      <c r="BC73" s="604">
        <f>SUM(AL73:AQ73)</f>
        <v>27619.476933289585</v>
      </c>
      <c r="BD73" s="615">
        <f t="shared" si="84"/>
        <v>146681.2027122078</v>
      </c>
      <c r="BF73" s="450">
        <f>SUM(E73:N73)</f>
        <v>28959.961611779243</v>
      </c>
      <c r="BG73" s="444">
        <f>SUM(Z73:AK73)</f>
        <v>39406.543128363468</v>
      </c>
      <c r="BH73" s="444"/>
      <c r="BI73" s="444"/>
      <c r="BJ73" s="444">
        <f>SUM(O73:Y73)</f>
        <v>50695.221038775489</v>
      </c>
      <c r="BK73" s="637">
        <f t="shared" si="85"/>
        <v>119061.7257789182</v>
      </c>
    </row>
    <row r="74" spans="1:63" x14ac:dyDescent="0.25">
      <c r="A74" s="138"/>
      <c r="B74" s="258"/>
      <c r="C74" s="212"/>
      <c r="D74" s="242"/>
      <c r="E74" s="238"/>
      <c r="F74" s="239"/>
      <c r="G74" s="239"/>
      <c r="H74" s="239"/>
      <c r="I74" s="274"/>
      <c r="J74" s="274"/>
      <c r="K74" s="274"/>
      <c r="L74" s="689"/>
      <c r="M74" s="689"/>
      <c r="N74" s="275"/>
      <c r="O74" s="238"/>
      <c r="P74" s="239"/>
      <c r="Q74" s="239"/>
      <c r="R74" s="239"/>
      <c r="S74" s="239"/>
      <c r="T74" s="274"/>
      <c r="U74" s="274"/>
      <c r="V74" s="274"/>
      <c r="W74" s="274"/>
      <c r="X74" s="274"/>
      <c r="Y74" s="240"/>
      <c r="Z74" s="239"/>
      <c r="AA74" s="274"/>
      <c r="AB74" s="274"/>
      <c r="AC74" s="274"/>
      <c r="AD74" s="274"/>
      <c r="AE74" s="274"/>
      <c r="AF74" s="274"/>
      <c r="AG74" s="274"/>
      <c r="AH74" s="274"/>
      <c r="AI74" s="274"/>
      <c r="AJ74" s="274"/>
      <c r="AK74" s="274"/>
      <c r="AL74" s="274"/>
      <c r="AM74" s="274"/>
      <c r="AN74" s="274"/>
      <c r="AO74" s="274"/>
      <c r="AP74" s="274"/>
      <c r="AQ74" s="274"/>
      <c r="AR74" s="274"/>
      <c r="AS74" s="276"/>
      <c r="AT74" s="248"/>
      <c r="AU74" s="248"/>
      <c r="AV74" s="248"/>
      <c r="AW74" s="248"/>
      <c r="AX74" s="368"/>
      <c r="AY74" s="17"/>
      <c r="AZ74" s="607"/>
      <c r="BA74" s="604"/>
      <c r="BB74" s="604"/>
      <c r="BC74" s="604"/>
      <c r="BD74" s="615"/>
      <c r="BF74" s="174"/>
      <c r="BG74" s="168"/>
      <c r="BH74" s="383"/>
      <c r="BI74" s="383"/>
      <c r="BJ74" s="383"/>
      <c r="BK74" s="635"/>
    </row>
    <row r="75" spans="1:63" x14ac:dyDescent="0.25">
      <c r="A75" s="136"/>
      <c r="B75" s="258"/>
      <c r="C75" s="258">
        <v>3299</v>
      </c>
      <c r="D75" s="269" t="s">
        <v>106</v>
      </c>
      <c r="E75" s="374">
        <f t="shared" ref="E75:W75" si="86">SUM(E69:E73)</f>
        <v>0</v>
      </c>
      <c r="F75" s="374">
        <f t="shared" si="86"/>
        <v>3861.3282149038987</v>
      </c>
      <c r="G75" s="374">
        <f t="shared" si="86"/>
        <v>5265.447565778044</v>
      </c>
      <c r="H75" s="374">
        <f t="shared" si="86"/>
        <v>2632.723782889022</v>
      </c>
      <c r="I75" s="365">
        <f t="shared" si="86"/>
        <v>877.57459429634059</v>
      </c>
      <c r="J75" s="365">
        <f t="shared" si="86"/>
        <v>22816.939451704857</v>
      </c>
      <c r="K75" s="365">
        <f t="shared" si="86"/>
        <v>12286.044320148771</v>
      </c>
      <c r="L75" s="365">
        <f t="shared" si="86"/>
        <v>6581.8094572225546</v>
      </c>
      <c r="M75" s="365">
        <f t="shared" si="86"/>
        <v>438.7872971481703</v>
      </c>
      <c r="N75" s="375">
        <f t="shared" si="86"/>
        <v>47933.124340466122</v>
      </c>
      <c r="O75" s="374">
        <f t="shared" si="86"/>
        <v>0</v>
      </c>
      <c r="P75" s="374">
        <f t="shared" si="86"/>
        <v>19019.266822962942</v>
      </c>
      <c r="Q75" s="374">
        <f t="shared" si="86"/>
        <v>14594.956623215261</v>
      </c>
      <c r="R75" s="374">
        <f t="shared" si="86"/>
        <v>15859.045251714597</v>
      </c>
      <c r="S75" s="374">
        <f t="shared" si="86"/>
        <v>44732.936341020286</v>
      </c>
      <c r="T75" s="365">
        <f t="shared" si="86"/>
        <v>1580.1107856241713</v>
      </c>
      <c r="U75" s="365">
        <f t="shared" si="86"/>
        <v>9243.6480959014007</v>
      </c>
      <c r="V75" s="365">
        <f t="shared" si="86"/>
        <v>33198.127605963833</v>
      </c>
      <c r="W75" s="365">
        <f t="shared" si="86"/>
        <v>29548.071691172001</v>
      </c>
      <c r="X75" s="365">
        <f t="shared" ref="X75" si="87">SUM(X69:X73)</f>
        <v>7505.5262317148117</v>
      </c>
      <c r="Y75" s="573">
        <f t="shared" ref="Y75:AQ75" si="88">SUM(Y69:Y73)</f>
        <v>50658.351787110929</v>
      </c>
      <c r="Z75" s="376">
        <f t="shared" si="88"/>
        <v>7116.1330309471887</v>
      </c>
      <c r="AA75" s="365">
        <f t="shared" si="88"/>
        <v>17996.929987943859</v>
      </c>
      <c r="AB75" s="365">
        <f t="shared" si="88"/>
        <v>16711.434988805013</v>
      </c>
      <c r="AC75" s="365">
        <f t="shared" si="88"/>
        <v>1836.4214273412101</v>
      </c>
      <c r="AD75" s="365">
        <f t="shared" si="88"/>
        <v>26929.290094828069</v>
      </c>
      <c r="AE75" s="365">
        <f t="shared" si="88"/>
        <v>44087.758320589739</v>
      </c>
      <c r="AF75" s="365">
        <f t="shared" si="88"/>
        <v>25076.334590344224</v>
      </c>
      <c r="AG75" s="365">
        <f t="shared" si="88"/>
        <v>13084.502669806123</v>
      </c>
      <c r="AH75" s="365">
        <f t="shared" si="88"/>
        <v>0</v>
      </c>
      <c r="AI75" s="365">
        <f t="shared" si="88"/>
        <v>1836.4214273412101</v>
      </c>
      <c r="AJ75" s="365">
        <f t="shared" si="88"/>
        <v>1836.4214273412101</v>
      </c>
      <c r="AK75" s="365">
        <f t="shared" si="88"/>
        <v>11248.081242464912</v>
      </c>
      <c r="AL75" s="365">
        <f t="shared" si="88"/>
        <v>0</v>
      </c>
      <c r="AM75" s="365">
        <f t="shared" si="88"/>
        <v>0</v>
      </c>
      <c r="AN75" s="365">
        <f t="shared" si="88"/>
        <v>0</v>
      </c>
      <c r="AO75" s="365">
        <f t="shared" si="88"/>
        <v>32797.309901989931</v>
      </c>
      <c r="AP75" s="365">
        <f t="shared" si="88"/>
        <v>0</v>
      </c>
      <c r="AQ75" s="365">
        <f t="shared" si="88"/>
        <v>40500.101112865348</v>
      </c>
      <c r="AR75" s="365">
        <f>SUM(AR69:AR73)</f>
        <v>569690.96048356604</v>
      </c>
      <c r="AS75" s="264"/>
      <c r="AT75" s="256">
        <f>SUM(AT69:AT73)</f>
        <v>142422.74012089151</v>
      </c>
      <c r="AU75" s="256">
        <f t="shared" ref="AU75:AW75" si="89">SUM(AU69:AU73)</f>
        <v>142422.74012089151</v>
      </c>
      <c r="AV75" s="256">
        <f t="shared" si="89"/>
        <v>142422.74012089151</v>
      </c>
      <c r="AW75" s="256">
        <f t="shared" si="89"/>
        <v>142422.74012089151</v>
      </c>
      <c r="AX75" s="365">
        <f t="shared" ref="AX75" si="90">SUM(AX69:AX73)</f>
        <v>569690.96048356604</v>
      </c>
      <c r="AY75" s="17"/>
      <c r="AZ75" s="608">
        <f>SUM(E75:N75)</f>
        <v>102693.77902455778</v>
      </c>
      <c r="BA75" s="49">
        <f>SUM(O75:Y75)</f>
        <v>225940.04123640026</v>
      </c>
      <c r="BB75" s="49">
        <f>SUM(Z75:AK75)</f>
        <v>167759.72920775277</v>
      </c>
      <c r="BC75" s="49">
        <f>SUM(AL75:AQ75)</f>
        <v>73297.411014855286</v>
      </c>
      <c r="BD75" s="616">
        <f>SUM(AZ75:BC75)</f>
        <v>569690.96048356604</v>
      </c>
      <c r="BF75" s="460">
        <f>SUM(E75:N75)</f>
        <v>102693.77902455778</v>
      </c>
      <c r="BG75" s="461">
        <f>SUM(Z75:AK75)</f>
        <v>167759.72920775277</v>
      </c>
      <c r="BH75" s="461"/>
      <c r="BI75" s="461"/>
      <c r="BJ75" s="461">
        <f>SUM(O75:Y75)</f>
        <v>225940.04123640026</v>
      </c>
      <c r="BK75" s="638">
        <f>SUM(BF75:BJ75)</f>
        <v>496393.54946871079</v>
      </c>
    </row>
    <row r="76" spans="1:63" x14ac:dyDescent="0.25">
      <c r="A76" s="141"/>
      <c r="B76" s="184"/>
      <c r="C76" s="184"/>
      <c r="D76" s="184"/>
      <c r="E76" s="186"/>
      <c r="F76" s="187"/>
      <c r="G76" s="187"/>
      <c r="H76" s="187"/>
      <c r="I76" s="187"/>
      <c r="J76" s="187"/>
      <c r="K76" s="187"/>
      <c r="L76" s="187"/>
      <c r="M76" s="187"/>
      <c r="N76" s="188"/>
      <c r="O76" s="186"/>
      <c r="P76" s="187"/>
      <c r="Q76" s="187"/>
      <c r="R76" s="187"/>
      <c r="S76" s="187"/>
      <c r="T76" s="187"/>
      <c r="U76" s="187"/>
      <c r="V76" s="187"/>
      <c r="W76" s="187"/>
      <c r="X76" s="194"/>
      <c r="Y76" s="188"/>
      <c r="Z76" s="187"/>
      <c r="AA76" s="187"/>
      <c r="AB76" s="187"/>
      <c r="AC76" s="187"/>
      <c r="AD76" s="187"/>
      <c r="AE76" s="187"/>
      <c r="AF76" s="187"/>
      <c r="AG76" s="187"/>
      <c r="AH76" s="187"/>
      <c r="AI76" s="187"/>
      <c r="AJ76" s="187"/>
      <c r="AK76" s="187"/>
      <c r="AL76" s="187"/>
      <c r="AM76" s="187"/>
      <c r="AN76" s="187"/>
      <c r="AO76" s="187"/>
      <c r="AP76" s="187"/>
      <c r="AQ76" s="187"/>
      <c r="AR76" s="187"/>
      <c r="AS76" s="189"/>
      <c r="AT76" s="257"/>
      <c r="AU76" s="257"/>
      <c r="AV76" s="257"/>
      <c r="AW76" s="257"/>
      <c r="AX76" s="373"/>
      <c r="AY76" s="17"/>
      <c r="AZ76" s="607"/>
      <c r="BA76" s="604"/>
      <c r="BB76" s="604"/>
      <c r="BC76" s="604"/>
      <c r="BD76" s="615"/>
      <c r="BF76" s="174"/>
      <c r="BG76" s="168"/>
      <c r="BH76" s="383"/>
      <c r="BI76" s="383"/>
      <c r="BJ76" s="383"/>
      <c r="BK76" s="635"/>
    </row>
    <row r="77" spans="1:63" x14ac:dyDescent="0.25">
      <c r="A77" s="138"/>
      <c r="B77" s="258">
        <v>3300</v>
      </c>
      <c r="C77" s="258" t="s">
        <v>136</v>
      </c>
      <c r="D77" s="269"/>
      <c r="E77" s="260"/>
      <c r="F77" s="263"/>
      <c r="G77" s="263"/>
      <c r="H77" s="263"/>
      <c r="I77" s="261"/>
      <c r="J77" s="261"/>
      <c r="K77" s="261"/>
      <c r="L77" s="685"/>
      <c r="M77" s="685"/>
      <c r="N77" s="262"/>
      <c r="O77" s="260"/>
      <c r="P77" s="263"/>
      <c r="Q77" s="263"/>
      <c r="R77" s="263"/>
      <c r="S77" s="263"/>
      <c r="T77" s="261"/>
      <c r="U77" s="261"/>
      <c r="V77" s="261"/>
      <c r="W77" s="261"/>
      <c r="X77" s="261"/>
      <c r="Y77" s="311"/>
      <c r="Z77" s="263"/>
      <c r="AA77" s="261"/>
      <c r="AB77" s="261"/>
      <c r="AC77" s="261"/>
      <c r="AD77" s="261"/>
      <c r="AE77" s="261"/>
      <c r="AF77" s="261"/>
      <c r="AG77" s="261"/>
      <c r="AH77" s="261"/>
      <c r="AI77" s="261"/>
      <c r="AJ77" s="261"/>
      <c r="AK77" s="261"/>
      <c r="AL77" s="261"/>
      <c r="AM77" s="261"/>
      <c r="AN77" s="261"/>
      <c r="AO77" s="261"/>
      <c r="AP77" s="261"/>
      <c r="AQ77" s="261"/>
      <c r="AR77" s="261"/>
      <c r="AS77" s="264"/>
      <c r="AT77" s="248"/>
      <c r="AU77" s="248"/>
      <c r="AV77" s="248"/>
      <c r="AW77" s="248"/>
      <c r="AX77" s="368"/>
      <c r="AY77" s="17"/>
      <c r="AZ77" s="607"/>
      <c r="BA77" s="604"/>
      <c r="BB77" s="604"/>
      <c r="BC77" s="604"/>
      <c r="BD77" s="615"/>
      <c r="BF77" s="174"/>
      <c r="BG77" s="168"/>
      <c r="BH77" s="383"/>
      <c r="BI77" s="383"/>
      <c r="BJ77" s="383"/>
      <c r="BK77" s="635"/>
    </row>
    <row r="78" spans="1:63" x14ac:dyDescent="0.25">
      <c r="A78" s="138"/>
      <c r="B78" s="258"/>
      <c r="C78" s="212">
        <v>3301</v>
      </c>
      <c r="D78" s="242" t="s">
        <v>137</v>
      </c>
      <c r="E78" s="238">
        <f>'GEF funding'!E78+'Appendix 2'!E78</f>
        <v>0</v>
      </c>
      <c r="F78" s="238">
        <f>'GEF funding'!F78+'Appendix 2'!F78</f>
        <v>0</v>
      </c>
      <c r="G78" s="238">
        <f>'GEF funding'!G78+'Appendix 2'!G78</f>
        <v>0</v>
      </c>
      <c r="H78" s="238">
        <f>'GEF funding'!H78+'Appendix 2'!H78</f>
        <v>110.16679804057331</v>
      </c>
      <c r="I78" s="274">
        <f>'GEF funding'!I78+'Appendix 2'!I78</f>
        <v>0</v>
      </c>
      <c r="J78" s="274">
        <f>'GEF funding'!J78+'Appendix 2'!J78</f>
        <v>1277.9348572706506</v>
      </c>
      <c r="K78" s="274">
        <f>'GEF funding'!K78+'Appendix 2'!K78</f>
        <v>1410.1350149193386</v>
      </c>
      <c r="L78" s="274">
        <f>'GEF funding'!L78+'Appendix 2'!L78</f>
        <v>859.30102471647194</v>
      </c>
      <c r="M78" s="274">
        <f>'GEF funding'!M78+'Appendix 2'!M78</f>
        <v>881.33438432458649</v>
      </c>
      <c r="N78" s="275">
        <f>'GEF funding'!N78+'Appendix 2'!N78</f>
        <v>969.46782275704516</v>
      </c>
      <c r="O78" s="238">
        <f>'GEF funding'!O78+'Appendix 2'!O78</f>
        <v>1871.9729990951041</v>
      </c>
      <c r="P78" s="238">
        <f>'GEF funding'!P78+'Appendix 2'!P78</f>
        <v>7199.1797427886349</v>
      </c>
      <c r="Q78" s="238">
        <f>'GEF funding'!Q78+'Appendix 2'!Q78</f>
        <v>409.78513413027156</v>
      </c>
      <c r="R78" s="238">
        <f>'GEF funding'!R78+'Appendix 2'!R78</f>
        <v>2812.6161478941362</v>
      </c>
      <c r="S78" s="238">
        <f>'GEF funding'!S78+'Appendix 2'!S78</f>
        <v>3492.4869386102687</v>
      </c>
      <c r="T78" s="274">
        <f>'GEF funding'!T78+'Appendix 2'!T78</f>
        <v>2263.1315362194541</v>
      </c>
      <c r="U78" s="274">
        <f>'GEF funding'!U78+'Appendix 2'!U78</f>
        <v>6929.0940862027737</v>
      </c>
      <c r="V78" s="274">
        <f>'GEF funding'!V78+'Appendix 2'!V78</f>
        <v>949.95644730199308</v>
      </c>
      <c r="W78" s="274">
        <f>'GEF funding'!W78+'Appendix 2'!W78</f>
        <v>558.79791017764308</v>
      </c>
      <c r="X78" s="274">
        <f>'GEF funding'!X78+'Appendix 2'!X78</f>
        <v>139.69947754441077</v>
      </c>
      <c r="Y78" s="240">
        <f>'GEF funding'!Y78+'Appendix 2'!Y78</f>
        <v>1369.0548799352255</v>
      </c>
      <c r="Z78" s="239">
        <f>'GEF funding'!Z78+'Appendix 2'!Z78</f>
        <v>6480.0844897221723</v>
      </c>
      <c r="AA78" s="274">
        <f>'GEF funding'!AA78+'Appendix 2'!AA78</f>
        <v>6872.0250838585944</v>
      </c>
      <c r="AB78" s="274">
        <f>'GEF funding'!AB78+'Appendix 2'!AB78</f>
        <v>522.58745884856228</v>
      </c>
      <c r="AC78" s="274">
        <f>'GEF funding'!AC78+'Appendix 2'!AC78</f>
        <v>0</v>
      </c>
      <c r="AD78" s="274">
        <f>'GEF funding'!AD78+'Appendix 2'!AD78</f>
        <v>0</v>
      </c>
      <c r="AE78" s="274">
        <f>'GEF funding'!AE78+'Appendix 2'!AE78</f>
        <v>888.39868004255584</v>
      </c>
      <c r="AF78" s="274">
        <f>'GEF funding'!AF78+'Appendix 2'!AF78</f>
        <v>1149.692409466837</v>
      </c>
      <c r="AG78" s="274">
        <f>'GEF funding'!AG78+'Appendix 2'!AG78</f>
        <v>391.94059413642174</v>
      </c>
      <c r="AH78" s="274">
        <f>'GEF funding'!AH78+'Appendix 2'!AH78</f>
        <v>0</v>
      </c>
      <c r="AI78" s="274">
        <f>'GEF funding'!AI78+'Appendix 2'!AI78</f>
        <v>0</v>
      </c>
      <c r="AJ78" s="274">
        <f>'GEF funding'!AI78+'Appendix 2'!AI78</f>
        <v>0</v>
      </c>
      <c r="AK78" s="274">
        <f>'GEF funding'!AJ78+'Appendix 2'!AJ78</f>
        <v>391.94059413642174</v>
      </c>
      <c r="AL78" s="274">
        <f>'GEF funding'!AK78+'Appendix 2'!AK78</f>
        <v>0</v>
      </c>
      <c r="AM78" s="274">
        <f>'GEF funding'!AL78+'Appendix 2'!AL78</f>
        <v>0</v>
      </c>
      <c r="AN78" s="274">
        <f>'GEF funding'!AM78+'Appendix 2'!AM78</f>
        <v>0</v>
      </c>
      <c r="AO78" s="274">
        <f>'GEF funding'!AN78+'Appendix 2'!AN78</f>
        <v>873.0320402758781</v>
      </c>
      <c r="AP78" s="274">
        <f>'GEF funding'!AO78+'Appendix 2'!AO78</f>
        <v>0</v>
      </c>
      <c r="AQ78" s="274">
        <f>'GEF funding'!AP78+'Appendix 2'!AP78</f>
        <v>1164.0427203678373</v>
      </c>
      <c r="AR78" s="274">
        <f>SUM(E78:AQ78)</f>
        <v>52237.85927278387</v>
      </c>
      <c r="AS78" s="276"/>
      <c r="AT78" s="135">
        <f t="shared" ref="AT78:AW81" si="91">$AR78/4</f>
        <v>13059.464818195967</v>
      </c>
      <c r="AU78" s="135">
        <f t="shared" si="91"/>
        <v>13059.464818195967</v>
      </c>
      <c r="AV78" s="135">
        <f t="shared" si="91"/>
        <v>13059.464818195967</v>
      </c>
      <c r="AW78" s="135">
        <f t="shared" si="91"/>
        <v>13059.464818195967</v>
      </c>
      <c r="AX78" s="147">
        <f t="shared" ref="AX78:AX81" si="92">SUM(AT78:AW78)</f>
        <v>52237.85927278387</v>
      </c>
      <c r="AY78" s="17"/>
      <c r="AZ78" s="607">
        <f>SUM(E78:N78)</f>
        <v>5508.3399020286661</v>
      </c>
      <c r="BA78" s="604">
        <f>SUM(O78:Y78)</f>
        <v>27995.775299899917</v>
      </c>
      <c r="BB78" s="604">
        <f>SUM(Z78:AK78)</f>
        <v>16696.669310211564</v>
      </c>
      <c r="BC78" s="604">
        <f>SUM(AL78:AQ78)</f>
        <v>2037.0747606437153</v>
      </c>
      <c r="BD78" s="615">
        <f t="shared" ref="BD78:BD81" si="93">SUM(AZ78:BC78)</f>
        <v>52237.859272783862</v>
      </c>
      <c r="BF78" s="450">
        <f>SUM(E78:N78)</f>
        <v>5508.3399020286661</v>
      </c>
      <c r="BG78" s="444">
        <f>SUM(Z78:AK78)</f>
        <v>16696.669310211564</v>
      </c>
      <c r="BH78" s="444"/>
      <c r="BI78" s="444"/>
      <c r="BJ78" s="444">
        <f>SUM(O78:Y78)</f>
        <v>27995.775299899917</v>
      </c>
      <c r="BK78" s="637">
        <f t="shared" ref="BK78:BK81" si="94">SUM(BF78:BJ78)</f>
        <v>50200.784512140148</v>
      </c>
    </row>
    <row r="79" spans="1:63" x14ac:dyDescent="0.25">
      <c r="A79" s="138"/>
      <c r="B79" s="258"/>
      <c r="C79" s="212">
        <v>3302</v>
      </c>
      <c r="D79" s="242" t="s">
        <v>138</v>
      </c>
      <c r="E79" s="238">
        <f>'GEF funding'!E79+'Appendix 2'!E79</f>
        <v>4756.4543010861662</v>
      </c>
      <c r="F79" s="238">
        <f>'GEF funding'!F79+'Appendix 2'!F79</f>
        <v>1755.1491885926812</v>
      </c>
      <c r="G79" s="238">
        <f>'GEF funding'!G79+'Appendix 2'!G79</f>
        <v>5704.2348629262142</v>
      </c>
      <c r="H79" s="238">
        <f>'GEF funding'!H79+'Appendix 2'!H79</f>
        <v>7020.5967543707247</v>
      </c>
      <c r="I79" s="274">
        <f>'GEF funding'!I79+'Appendix 2'!I79</f>
        <v>4387.8729714817036</v>
      </c>
      <c r="J79" s="274">
        <f>'GEF funding'!J79+'Appendix 2'!J79</f>
        <v>3510.2983771853624</v>
      </c>
      <c r="K79" s="274">
        <f>'GEF funding'!K79+'Appendix 2'!K79</f>
        <v>3510.2983771853624</v>
      </c>
      <c r="L79" s="274">
        <f>'GEF funding'!L79+'Appendix 2'!L79</f>
        <v>8775.7459429634073</v>
      </c>
      <c r="M79" s="274">
        <f>'GEF funding'!M79+'Appendix 2'!M79</f>
        <v>0</v>
      </c>
      <c r="N79" s="275">
        <f>'GEF funding'!N79+'Appendix 2'!N79</f>
        <v>7038.1482462566519</v>
      </c>
      <c r="O79" s="238">
        <f>'GEF funding'!O79+'Appendix 2'!O79</f>
        <v>0</v>
      </c>
      <c r="P79" s="238">
        <f>'GEF funding'!P79+'Appendix 2'!P79</f>
        <v>2270.0924953467261</v>
      </c>
      <c r="Q79" s="238">
        <f>'GEF funding'!Q79+'Appendix 2'!Q79</f>
        <v>2033.0758775031002</v>
      </c>
      <c r="R79" s="238">
        <f>'GEF funding'!R79+'Appendix 2'!R79</f>
        <v>2823.1312703151857</v>
      </c>
      <c r="S79" s="238">
        <f>'GEF funding'!S79+'Appendix 2'!S79</f>
        <v>6336.2442503529255</v>
      </c>
      <c r="T79" s="274">
        <f>'GEF funding'!T79+'Appendix 2'!T79</f>
        <v>0</v>
      </c>
      <c r="U79" s="274">
        <f>'GEF funding'!U79+'Appendix 2'!U79</f>
        <v>237.01661784362562</v>
      </c>
      <c r="V79" s="274">
        <f>'GEF funding'!V79+'Appendix 2'!V79</f>
        <v>15880.113395522922</v>
      </c>
      <c r="W79" s="274">
        <f>'GEF funding'!W79+'Appendix 2'!W79</f>
        <v>3808.0669933542522</v>
      </c>
      <c r="X79" s="274">
        <f>'GEF funding'!X79+'Appendix 2'!X79</f>
        <v>4529.6509187892907</v>
      </c>
      <c r="Y79" s="240">
        <f>'GEF funding'!Y79+'Appendix 2'!Y79</f>
        <v>10865.895169142215</v>
      </c>
      <c r="Z79" s="239">
        <f>'GEF funding'!Z79+'Appendix 2'!Z79</f>
        <v>2632.2040458557344</v>
      </c>
      <c r="AA79" s="274">
        <f>'GEF funding'!AA79+'Appendix 2'!AA79</f>
        <v>8034.343744617795</v>
      </c>
      <c r="AB79" s="274">
        <f>'GEF funding'!AB79+'Appendix 2'!AB79</f>
        <v>2212.8878199461583</v>
      </c>
      <c r="AC79" s="274">
        <f>'GEF funding'!AC79+'Appendix 2'!AC79</f>
        <v>0</v>
      </c>
      <c r="AD79" s="274">
        <f>'GEF funding'!AD79+'Appendix 2'!AD79</f>
        <v>2616.9005339612245</v>
      </c>
      <c r="AE79" s="274">
        <f>'GEF funding'!AE79+'Appendix 2'!AE79</f>
        <v>6611.1171384283562</v>
      </c>
      <c r="AF79" s="274">
        <f>'GEF funding'!AF79+'Appendix 2'!AF79</f>
        <v>3682.024961819126</v>
      </c>
      <c r="AG79" s="274">
        <f>'GEF funding'!AG79+'Appendix 2'!AG79</f>
        <v>7896.6121375672037</v>
      </c>
      <c r="AH79" s="274">
        <f>'GEF funding'!AH79+'Appendix 2'!AH79</f>
        <v>0</v>
      </c>
      <c r="AI79" s="274">
        <f>'GEF funding'!AI79+'Appendix 2'!AI79</f>
        <v>0</v>
      </c>
      <c r="AJ79" s="274">
        <f>'GEF funding'!AI79+'Appendix 2'!AI79</f>
        <v>0</v>
      </c>
      <c r="AK79" s="274">
        <f>'GEF funding'!AJ79+'Appendix 2'!AJ79</f>
        <v>5279.7116036059779</v>
      </c>
      <c r="AL79" s="274">
        <f>'GEF funding'!AK79+'Appendix 2'!AK79</f>
        <v>0</v>
      </c>
      <c r="AM79" s="274">
        <f>'GEF funding'!AL79+'Appendix 2'!AL79</f>
        <v>0</v>
      </c>
      <c r="AN79" s="274">
        <f>'GEF funding'!AM79+'Appendix 2'!AM79</f>
        <v>6891.0619803979844</v>
      </c>
      <c r="AO79" s="274">
        <f>'GEF funding'!AN79+'Appendix 2'!AN79</f>
        <v>20794.081765411465</v>
      </c>
      <c r="AP79" s="274">
        <f>'GEF funding'!AO79+'Appendix 2'!AO79</f>
        <v>0</v>
      </c>
      <c r="AQ79" s="274">
        <f>'GEF funding'!AP79+'Appendix 2'!AP79</f>
        <v>49567.287929178492</v>
      </c>
      <c r="AR79" s="274">
        <f>SUM(E79:AQ79)</f>
        <v>211460.31967100804</v>
      </c>
      <c r="AS79" s="276"/>
      <c r="AT79" s="135">
        <f t="shared" si="91"/>
        <v>52865.079917752009</v>
      </c>
      <c r="AU79" s="135">
        <f t="shared" si="91"/>
        <v>52865.079917752009</v>
      </c>
      <c r="AV79" s="135">
        <f t="shared" si="91"/>
        <v>52865.079917752009</v>
      </c>
      <c r="AW79" s="135">
        <f t="shared" si="91"/>
        <v>52865.079917752009</v>
      </c>
      <c r="AX79" s="147">
        <f t="shared" si="92"/>
        <v>211460.31967100804</v>
      </c>
      <c r="AY79" s="17"/>
      <c r="AZ79" s="607">
        <f>SUM(E79:N79)</f>
        <v>46458.799022048275</v>
      </c>
      <c r="BA79" s="604">
        <f>SUM(O79:Y79)</f>
        <v>48783.286988170235</v>
      </c>
      <c r="BB79" s="604">
        <f>SUM(Z79:AK79)</f>
        <v>38965.801985801576</v>
      </c>
      <c r="BC79" s="604">
        <f>SUM(AL79:AQ79)</f>
        <v>77252.431674987951</v>
      </c>
      <c r="BD79" s="615">
        <f t="shared" si="93"/>
        <v>211460.31967100804</v>
      </c>
      <c r="BF79" s="450">
        <f>SUM(E79:N79)</f>
        <v>46458.799022048275</v>
      </c>
      <c r="BG79" s="444">
        <f>SUM(Z79:AK79)</f>
        <v>38965.801985801576</v>
      </c>
      <c r="BH79" s="444"/>
      <c r="BI79" s="444"/>
      <c r="BJ79" s="444">
        <f>SUM(O79:Y79)</f>
        <v>48783.286988170235</v>
      </c>
      <c r="BK79" s="637">
        <f t="shared" si="94"/>
        <v>134207.88799602009</v>
      </c>
    </row>
    <row r="80" spans="1:63" x14ac:dyDescent="0.25">
      <c r="A80" s="138"/>
      <c r="B80" s="258"/>
      <c r="C80" s="212">
        <v>3303</v>
      </c>
      <c r="D80" s="242" t="s">
        <v>139</v>
      </c>
      <c r="E80" s="238">
        <f>'GEF funding'!E80+'Appendix 2'!E80</f>
        <v>0</v>
      </c>
      <c r="F80" s="238">
        <f>'GEF funding'!F80+'Appendix 2'!F80</f>
        <v>0</v>
      </c>
      <c r="G80" s="238">
        <f>'GEF funding'!G80+'Appendix 2'!G80</f>
        <v>0</v>
      </c>
      <c r="H80" s="238">
        <f>'GEF funding'!H80+'Appendix 2'!H80</f>
        <v>881.33438432458649</v>
      </c>
      <c r="I80" s="274">
        <f>'GEF funding'!I80+'Appendix 2'!I80</f>
        <v>0</v>
      </c>
      <c r="J80" s="274">
        <f>'GEF funding'!J80+'Appendix 2'!J80</f>
        <v>0</v>
      </c>
      <c r="K80" s="274">
        <f>'GEF funding'!K80+'Appendix 2'!K80</f>
        <v>538.58580189656141</v>
      </c>
      <c r="L80" s="274">
        <f>'GEF funding'!L80+'Appendix 2'!L80</f>
        <v>0</v>
      </c>
      <c r="M80" s="274">
        <f>'GEF funding'!M80+'Appendix 2'!M80</f>
        <v>0</v>
      </c>
      <c r="N80" s="275">
        <f>'GEF funding'!N80+'Appendix 2'!N80</f>
        <v>3513.0893489920409</v>
      </c>
      <c r="O80" s="238">
        <f>'GEF funding'!O80+'Appendix 2'!O80</f>
        <v>538.58580189656141</v>
      </c>
      <c r="P80" s="238">
        <f>'GEF funding'!P80+'Appendix 2'!P80</f>
        <v>1257.2952978996968</v>
      </c>
      <c r="Q80" s="238">
        <f>'GEF funding'!Q80+'Appendix 2'!Q80</f>
        <v>1257.2952978996968</v>
      </c>
      <c r="R80" s="238">
        <f>'GEF funding'!R80+'Appendix 2'!R80</f>
        <v>1257.2952978996968</v>
      </c>
      <c r="S80" s="238">
        <f>'GEF funding'!S80+'Appendix 2'!S80</f>
        <v>3771.8858936990905</v>
      </c>
      <c r="T80" s="274">
        <f>'GEF funding'!T80+'Appendix 2'!T80</f>
        <v>0</v>
      </c>
      <c r="U80" s="274">
        <f>'GEF funding'!U80+'Appendix 2'!U80</f>
        <v>419.09843263323228</v>
      </c>
      <c r="V80" s="274">
        <f>'GEF funding'!V80+'Appendix 2'!V80</f>
        <v>838.19686526646456</v>
      </c>
      <c r="W80" s="274">
        <f>'GEF funding'!W80+'Appendix 2'!W80</f>
        <v>2514.5905957993937</v>
      </c>
      <c r="X80" s="274">
        <f>'GEF funding'!X80+'Appendix 2'!X80</f>
        <v>0</v>
      </c>
      <c r="Y80" s="240">
        <f>'GEF funding'!Y80+'Appendix 2'!Y80</f>
        <v>7003.4007050784585</v>
      </c>
      <c r="Z80" s="239">
        <f>'GEF funding'!Z80+'Appendix 2'!Z80</f>
        <v>0</v>
      </c>
      <c r="AA80" s="274">
        <f>'GEF funding'!AA80+'Appendix 2'!AA80</f>
        <v>391.94059413642174</v>
      </c>
      <c r="AB80" s="274">
        <f>'GEF funding'!AB80+'Appendix 2'!AB80</f>
        <v>2351.6435648185302</v>
      </c>
      <c r="AC80" s="274">
        <f>'GEF funding'!AC80+'Appendix 2'!AC80</f>
        <v>3231.514811379368</v>
      </c>
      <c r="AD80" s="274">
        <f>'GEF funding'!AD80+'Appendix 2'!AD80</f>
        <v>0</v>
      </c>
      <c r="AE80" s="274">
        <f>'GEF funding'!AE80+'Appendix 2'!AE80</f>
        <v>783.88118827284347</v>
      </c>
      <c r="AF80" s="274">
        <f>'GEF funding'!AF80+'Appendix 2'!AF80</f>
        <v>5143.2227529174797</v>
      </c>
      <c r="AG80" s="274">
        <f>'GEF funding'!AG80+'Appendix 2'!AG80</f>
        <v>0</v>
      </c>
      <c r="AH80" s="274">
        <f>'GEF funding'!AH80+'Appendix 2'!AH80</f>
        <v>0</v>
      </c>
      <c r="AI80" s="274">
        <f>'GEF funding'!AI80+'Appendix 2'!AI80</f>
        <v>0</v>
      </c>
      <c r="AJ80" s="274">
        <f>'GEF funding'!AI80+'Appendix 2'!AI80</f>
        <v>0</v>
      </c>
      <c r="AK80" s="274">
        <f>'GEF funding'!AJ80+'Appendix 2'!AJ80</f>
        <v>0</v>
      </c>
      <c r="AL80" s="274">
        <f>'GEF funding'!AK80+'Appendix 2'!AK80</f>
        <v>0</v>
      </c>
      <c r="AM80" s="274">
        <f>'GEF funding'!AL80+'Appendix 2'!AL80</f>
        <v>0</v>
      </c>
      <c r="AN80" s="274">
        <f>'GEF funding'!AM80+'Appendix 2'!AM80</f>
        <v>0</v>
      </c>
      <c r="AO80" s="274">
        <f>'GEF funding'!AN80+'Appendix 2'!AN80</f>
        <v>0</v>
      </c>
      <c r="AP80" s="274">
        <f>'GEF funding'!AO80+'Appendix 2'!AO80</f>
        <v>0</v>
      </c>
      <c r="AQ80" s="274">
        <f>'GEF funding'!AP80+'Appendix 2'!AP80</f>
        <v>2328.0854407356746</v>
      </c>
      <c r="AR80" s="274">
        <f>SUM(E80:AQ80)</f>
        <v>38020.94207554579</v>
      </c>
      <c r="AS80" s="276"/>
      <c r="AT80" s="135">
        <f t="shared" si="91"/>
        <v>9505.2355188864476</v>
      </c>
      <c r="AU80" s="135">
        <f t="shared" si="91"/>
        <v>9505.2355188864476</v>
      </c>
      <c r="AV80" s="135">
        <f t="shared" si="91"/>
        <v>9505.2355188864476</v>
      </c>
      <c r="AW80" s="135">
        <f t="shared" si="91"/>
        <v>9505.2355188864476</v>
      </c>
      <c r="AX80" s="147">
        <f t="shared" si="92"/>
        <v>38020.94207554579</v>
      </c>
      <c r="AY80" s="17"/>
      <c r="AZ80" s="607">
        <f>SUM(E80:N80)</f>
        <v>4933.0095352131884</v>
      </c>
      <c r="BA80" s="604">
        <f>SUM(O80:Y80)</f>
        <v>18857.644188072292</v>
      </c>
      <c r="BB80" s="604">
        <f>SUM(Z80:AK80)</f>
        <v>11902.202911524644</v>
      </c>
      <c r="BC80" s="604">
        <f>SUM(AL80:AQ80)</f>
        <v>2328.0854407356746</v>
      </c>
      <c r="BD80" s="615">
        <f t="shared" si="93"/>
        <v>38020.942075545805</v>
      </c>
      <c r="BF80" s="450">
        <f>SUM(E80:N80)</f>
        <v>4933.0095352131884</v>
      </c>
      <c r="BG80" s="444">
        <f>SUM(Z80:AK80)</f>
        <v>11902.202911524644</v>
      </c>
      <c r="BH80" s="444"/>
      <c r="BI80" s="444"/>
      <c r="BJ80" s="444">
        <f>SUM(O80:Y80)</f>
        <v>18857.644188072292</v>
      </c>
      <c r="BK80" s="637">
        <f t="shared" si="94"/>
        <v>35692.856634810123</v>
      </c>
    </row>
    <row r="81" spans="1:63" x14ac:dyDescent="0.25">
      <c r="A81" s="138"/>
      <c r="B81" s="258"/>
      <c r="C81" s="212">
        <v>3304</v>
      </c>
      <c r="D81" s="242" t="s">
        <v>140</v>
      </c>
      <c r="E81" s="238">
        <f>'GEF funding'!E81+'Appendix 2'!E81</f>
        <v>0</v>
      </c>
      <c r="F81" s="238">
        <f>'GEF funding'!F81+'Appendix 2'!F81</f>
        <v>0</v>
      </c>
      <c r="G81" s="238">
        <f>'GEF funding'!G81+'Appendix 2'!G81</f>
        <v>0</v>
      </c>
      <c r="H81" s="238">
        <f>'GEF funding'!H81+'Appendix 2'!H81</f>
        <v>440.66719216229325</v>
      </c>
      <c r="I81" s="274">
        <f>'GEF funding'!I81+'Appendix 2'!I81</f>
        <v>0</v>
      </c>
      <c r="J81" s="274">
        <f>'GEF funding'!J81+'Appendix 2'!J81</f>
        <v>0</v>
      </c>
      <c r="K81" s="274">
        <f>'GEF funding'!K81+'Appendix 2'!K81</f>
        <v>1792.0309722262189</v>
      </c>
      <c r="L81" s="274">
        <f>'GEF funding'!L81+'Appendix 2'!L81</f>
        <v>0</v>
      </c>
      <c r="M81" s="274">
        <f>'GEF funding'!M81+'Appendix 2'!M81</f>
        <v>0</v>
      </c>
      <c r="N81" s="275">
        <f>'GEF funding'!N81+'Appendix 2'!N81</f>
        <v>2232.6981643885119</v>
      </c>
      <c r="O81" s="238">
        <f>'GEF funding'!O81+'Appendix 2'!O81</f>
        <v>1131.0301839827789</v>
      </c>
      <c r="P81" s="238">
        <f>'GEF funding'!P81+'Appendix 2'!P81</f>
        <v>465.66492514803588</v>
      </c>
      <c r="Q81" s="238">
        <f>'GEF funding'!Q81+'Appendix 2'!Q81</f>
        <v>465.66492514803588</v>
      </c>
      <c r="R81" s="238">
        <f>'GEF funding'!R81+'Appendix 2'!R81</f>
        <v>465.66492514803588</v>
      </c>
      <c r="S81" s="238">
        <f>'GEF funding'!S81+'Appendix 2'!S81</f>
        <v>1396.9947754441075</v>
      </c>
      <c r="T81" s="274">
        <f>'GEF funding'!T81+'Appendix 2'!T81</f>
        <v>0</v>
      </c>
      <c r="U81" s="274">
        <f>'GEF funding'!U81+'Appendix 2'!U81</f>
        <v>279.39895508882154</v>
      </c>
      <c r="V81" s="274">
        <f>'GEF funding'!V81+'Appendix 2'!V81</f>
        <v>1117.5958203552862</v>
      </c>
      <c r="W81" s="274">
        <f>'GEF funding'!W81+'Appendix 2'!W81</f>
        <v>0</v>
      </c>
      <c r="X81" s="274">
        <f>'GEF funding'!X81+'Appendix 2'!X81</f>
        <v>0</v>
      </c>
      <c r="Y81" s="240">
        <f>'GEF funding'!Y81+'Appendix 2'!Y81</f>
        <v>6244.2669925131595</v>
      </c>
      <c r="Z81" s="239">
        <f>'GEF funding'!Z81+'Appendix 2'!Z81</f>
        <v>0</v>
      </c>
      <c r="AA81" s="274">
        <f>'GEF funding'!AA81+'Appendix 2'!AA81</f>
        <v>261.29372942428114</v>
      </c>
      <c r="AB81" s="274">
        <f>'GEF funding'!AB81+'Appendix 2'!AB81</f>
        <v>0</v>
      </c>
      <c r="AC81" s="274">
        <f>'GEF funding'!AC81+'Appendix 2'!AC81</f>
        <v>4847.2722170690522</v>
      </c>
      <c r="AD81" s="274">
        <f>'GEF funding'!AD81+'Appendix 2'!AD81</f>
        <v>0</v>
      </c>
      <c r="AE81" s="274">
        <f>'GEF funding'!AE81+'Appendix 2'!AE81</f>
        <v>1045.1749176971246</v>
      </c>
      <c r="AF81" s="274">
        <f>'GEF funding'!AF81+'Appendix 2'!AF81</f>
        <v>2922.2260528110896</v>
      </c>
      <c r="AG81" s="274">
        <f>'GEF funding'!AG81+'Appendix 2'!AG81</f>
        <v>1077.1716037931228</v>
      </c>
      <c r="AH81" s="274">
        <f>'GEF funding'!AH81+'Appendix 2'!AH81</f>
        <v>0</v>
      </c>
      <c r="AI81" s="274">
        <f>'GEF funding'!AI81+'Appendix 2'!AI81</f>
        <v>0</v>
      </c>
      <c r="AJ81" s="274">
        <f>'GEF funding'!AI81+'Appendix 2'!AI81</f>
        <v>0</v>
      </c>
      <c r="AK81" s="274">
        <f>'GEF funding'!AJ81+'Appendix 2'!AJ81</f>
        <v>0</v>
      </c>
      <c r="AL81" s="274">
        <f>'GEF funding'!AK81+'Appendix 2'!AK81</f>
        <v>0</v>
      </c>
      <c r="AM81" s="274">
        <f>'GEF funding'!AL81+'Appendix 2'!AL81</f>
        <v>0</v>
      </c>
      <c r="AN81" s="274">
        <f>'GEF funding'!AM81+'Appendix 2'!AM81</f>
        <v>0</v>
      </c>
      <c r="AO81" s="274">
        <f>'GEF funding'!AN81+'Appendix 2'!AN81</f>
        <v>0</v>
      </c>
      <c r="AP81" s="274">
        <f>'GEF funding'!AO81+'Appendix 2'!AO81</f>
        <v>0</v>
      </c>
      <c r="AQ81" s="274">
        <f>'GEF funding'!AP81+'Appendix 2'!AP81</f>
        <v>2910.1068009195933</v>
      </c>
      <c r="AR81" s="274">
        <f>SUM(E81:AQ81)</f>
        <v>29094.923153319549</v>
      </c>
      <c r="AS81" s="276"/>
      <c r="AT81" s="135">
        <f t="shared" si="91"/>
        <v>7273.7307883298872</v>
      </c>
      <c r="AU81" s="135">
        <f t="shared" si="91"/>
        <v>7273.7307883298872</v>
      </c>
      <c r="AV81" s="135">
        <f t="shared" si="91"/>
        <v>7273.7307883298872</v>
      </c>
      <c r="AW81" s="135">
        <f t="shared" si="91"/>
        <v>7273.7307883298872</v>
      </c>
      <c r="AX81" s="147">
        <f t="shared" si="92"/>
        <v>29094.923153319549</v>
      </c>
      <c r="AY81" s="17"/>
      <c r="AZ81" s="607">
        <f>SUM(E81:N81)</f>
        <v>4465.3963287770239</v>
      </c>
      <c r="BA81" s="604">
        <f>SUM(O81:Y81)</f>
        <v>11566.28150282826</v>
      </c>
      <c r="BB81" s="604">
        <f>SUM(Z81:AK81)</f>
        <v>10153.13852079467</v>
      </c>
      <c r="BC81" s="604">
        <f>SUM(AL81:AQ81)</f>
        <v>2910.1068009195933</v>
      </c>
      <c r="BD81" s="615">
        <f t="shared" si="93"/>
        <v>29094.923153319549</v>
      </c>
      <c r="BF81" s="450">
        <f>SUM(E81:N81)</f>
        <v>4465.3963287770239</v>
      </c>
      <c r="BG81" s="444">
        <f>SUM(Z81:AK81)</f>
        <v>10153.13852079467</v>
      </c>
      <c r="BH81" s="444"/>
      <c r="BI81" s="444"/>
      <c r="BJ81" s="444">
        <f>SUM(O81:Y81)</f>
        <v>11566.28150282826</v>
      </c>
      <c r="BK81" s="637">
        <f t="shared" si="94"/>
        <v>26184.816352399954</v>
      </c>
    </row>
    <row r="82" spans="1:63" x14ac:dyDescent="0.25">
      <c r="A82" s="138"/>
      <c r="B82" s="258"/>
      <c r="C82" s="258"/>
      <c r="D82" s="242"/>
      <c r="E82" s="238"/>
      <c r="F82" s="239"/>
      <c r="G82" s="239"/>
      <c r="H82" s="239"/>
      <c r="I82" s="274"/>
      <c r="J82" s="274"/>
      <c r="K82" s="274"/>
      <c r="L82" s="689"/>
      <c r="M82" s="689"/>
      <c r="N82" s="275"/>
      <c r="O82" s="238"/>
      <c r="P82" s="239"/>
      <c r="Q82" s="239"/>
      <c r="R82" s="239"/>
      <c r="S82" s="239"/>
      <c r="T82" s="274"/>
      <c r="U82" s="274"/>
      <c r="V82" s="274"/>
      <c r="W82" s="274"/>
      <c r="X82" s="274"/>
      <c r="Y82" s="240"/>
      <c r="Z82" s="239"/>
      <c r="AA82" s="274"/>
      <c r="AB82" s="274"/>
      <c r="AC82" s="274"/>
      <c r="AD82" s="274"/>
      <c r="AE82" s="274"/>
      <c r="AF82" s="274"/>
      <c r="AG82" s="274"/>
      <c r="AH82" s="274"/>
      <c r="AI82" s="274"/>
      <c r="AJ82" s="274"/>
      <c r="AK82" s="274"/>
      <c r="AL82" s="274"/>
      <c r="AM82" s="274"/>
      <c r="AN82" s="274"/>
      <c r="AO82" s="274"/>
      <c r="AP82" s="274"/>
      <c r="AQ82" s="274"/>
      <c r="AR82" s="274"/>
      <c r="AS82" s="276"/>
      <c r="AT82" s="248"/>
      <c r="AU82" s="248"/>
      <c r="AV82" s="248"/>
      <c r="AW82" s="248"/>
      <c r="AX82" s="368"/>
      <c r="AY82" s="17"/>
      <c r="AZ82" s="607"/>
      <c r="BA82" s="604"/>
      <c r="BB82" s="604"/>
      <c r="BC82" s="604"/>
      <c r="BD82" s="615"/>
      <c r="BF82" s="174"/>
      <c r="BG82" s="168"/>
      <c r="BH82" s="383"/>
      <c r="BI82" s="383"/>
      <c r="BJ82" s="383"/>
      <c r="BK82" s="635"/>
    </row>
    <row r="83" spans="1:63" x14ac:dyDescent="0.25">
      <c r="A83" s="136"/>
      <c r="B83" s="258"/>
      <c r="C83" s="258">
        <v>3399</v>
      </c>
      <c r="D83" s="269" t="s">
        <v>106</v>
      </c>
      <c r="E83" s="374">
        <f t="shared" ref="E83:W83" si="95">SUM(E78:E81)</f>
        <v>4756.4543010861662</v>
      </c>
      <c r="F83" s="374">
        <f t="shared" si="95"/>
        <v>1755.1491885926812</v>
      </c>
      <c r="G83" s="374">
        <f t="shared" si="95"/>
        <v>5704.2348629262142</v>
      </c>
      <c r="H83" s="374">
        <f t="shared" si="95"/>
        <v>8452.7651288981779</v>
      </c>
      <c r="I83" s="365">
        <f t="shared" si="95"/>
        <v>4387.8729714817036</v>
      </c>
      <c r="J83" s="365">
        <f t="shared" si="95"/>
        <v>4788.2332344560127</v>
      </c>
      <c r="K83" s="365">
        <f t="shared" si="95"/>
        <v>7251.0501662274819</v>
      </c>
      <c r="L83" s="365">
        <f t="shared" si="95"/>
        <v>9635.0469676798784</v>
      </c>
      <c r="M83" s="365">
        <f t="shared" si="95"/>
        <v>881.33438432458649</v>
      </c>
      <c r="N83" s="375">
        <f t="shared" si="95"/>
        <v>13753.40358239425</v>
      </c>
      <c r="O83" s="374">
        <f t="shared" si="95"/>
        <v>3541.5889849744444</v>
      </c>
      <c r="P83" s="374">
        <f t="shared" si="95"/>
        <v>11192.232461183094</v>
      </c>
      <c r="Q83" s="374">
        <f t="shared" si="95"/>
        <v>4165.8212346811042</v>
      </c>
      <c r="R83" s="374">
        <f t="shared" si="95"/>
        <v>7358.707641257055</v>
      </c>
      <c r="S83" s="374">
        <f t="shared" si="95"/>
        <v>14997.611858106393</v>
      </c>
      <c r="T83" s="365">
        <f t="shared" si="95"/>
        <v>2263.1315362194541</v>
      </c>
      <c r="U83" s="365">
        <f t="shared" si="95"/>
        <v>7864.608091768454</v>
      </c>
      <c r="V83" s="365">
        <f t="shared" si="95"/>
        <v>18785.862528446669</v>
      </c>
      <c r="W83" s="365">
        <f t="shared" si="95"/>
        <v>6881.4554993312886</v>
      </c>
      <c r="X83" s="365">
        <f t="shared" ref="X83" si="96">SUM(X78:X81)</f>
        <v>4669.3503963337016</v>
      </c>
      <c r="Y83" s="573">
        <f t="shared" ref="Y83:AQ83" si="97">SUM(Y78:Y81)</f>
        <v>25482.617746669061</v>
      </c>
      <c r="Z83" s="376">
        <f t="shared" si="97"/>
        <v>9112.2885355779072</v>
      </c>
      <c r="AA83" s="365">
        <f t="shared" si="97"/>
        <v>15559.603152037093</v>
      </c>
      <c r="AB83" s="365">
        <f t="shared" si="97"/>
        <v>5087.1188436132506</v>
      </c>
      <c r="AC83" s="365">
        <f t="shared" si="97"/>
        <v>8078.7870284484197</v>
      </c>
      <c r="AD83" s="365">
        <f t="shared" si="97"/>
        <v>2616.9005339612245</v>
      </c>
      <c r="AE83" s="365">
        <f t="shared" si="97"/>
        <v>9328.5719244408792</v>
      </c>
      <c r="AF83" s="365">
        <f t="shared" si="97"/>
        <v>12897.166177014533</v>
      </c>
      <c r="AG83" s="365">
        <f t="shared" si="97"/>
        <v>9365.7243354967468</v>
      </c>
      <c r="AH83" s="365">
        <f t="shared" si="97"/>
        <v>0</v>
      </c>
      <c r="AI83" s="365">
        <f t="shared" si="97"/>
        <v>0</v>
      </c>
      <c r="AJ83" s="365">
        <f t="shared" si="97"/>
        <v>0</v>
      </c>
      <c r="AK83" s="365">
        <f t="shared" si="97"/>
        <v>5671.6521977423999</v>
      </c>
      <c r="AL83" s="365">
        <f t="shared" si="97"/>
        <v>0</v>
      </c>
      <c r="AM83" s="365">
        <f t="shared" si="97"/>
        <v>0</v>
      </c>
      <c r="AN83" s="365">
        <f t="shared" si="97"/>
        <v>6891.0619803979844</v>
      </c>
      <c r="AO83" s="365">
        <f t="shared" si="97"/>
        <v>21667.113805687342</v>
      </c>
      <c r="AP83" s="365">
        <f t="shared" si="97"/>
        <v>0</v>
      </c>
      <c r="AQ83" s="365">
        <f t="shared" si="97"/>
        <v>55969.522891201603</v>
      </c>
      <c r="AR83" s="365">
        <f>SUM(AR78:AR81)</f>
        <v>330814.04417265725</v>
      </c>
      <c r="AS83" s="264"/>
      <c r="AT83" s="256">
        <f>SUM(AT78:AT81)</f>
        <v>82703.511043164312</v>
      </c>
      <c r="AU83" s="256">
        <f t="shared" ref="AU83:AW83" si="98">SUM(AU78:AU81)</f>
        <v>82703.511043164312</v>
      </c>
      <c r="AV83" s="256">
        <f t="shared" si="98"/>
        <v>82703.511043164312</v>
      </c>
      <c r="AW83" s="256">
        <f t="shared" si="98"/>
        <v>82703.511043164312</v>
      </c>
      <c r="AX83" s="365">
        <f t="shared" ref="AX83" si="99">SUM(AX78:AX81)</f>
        <v>330814.04417265725</v>
      </c>
      <c r="AY83" s="17"/>
      <c r="AZ83" s="608">
        <f>SUM(E83:N83)</f>
        <v>61365.544788067156</v>
      </c>
      <c r="BA83" s="49">
        <f>SUM(O83:Y83)</f>
        <v>107202.9879789707</v>
      </c>
      <c r="BB83" s="49">
        <f>SUM(Z83:AK83)</f>
        <v>77717.812728332457</v>
      </c>
      <c r="BC83" s="49">
        <f>SUM(AL83:AQ83)</f>
        <v>84527.698677286928</v>
      </c>
      <c r="BD83" s="616">
        <f>SUM(AZ83:BC83)</f>
        <v>330814.04417265725</v>
      </c>
      <c r="BF83" s="460">
        <f>SUM(E83:N83)</f>
        <v>61365.544788067156</v>
      </c>
      <c r="BG83" s="461">
        <f>SUM(Z83:AK83)</f>
        <v>77717.812728332457</v>
      </c>
      <c r="BH83" s="461"/>
      <c r="BI83" s="461"/>
      <c r="BJ83" s="461">
        <f>SUM(O83:Y83)</f>
        <v>107202.9879789707</v>
      </c>
      <c r="BK83" s="638">
        <f>SUM(BF83:BJ83)</f>
        <v>246286.34549537033</v>
      </c>
    </row>
    <row r="84" spans="1:63" x14ac:dyDescent="0.25">
      <c r="A84" s="138"/>
      <c r="B84" s="176"/>
      <c r="C84" s="176"/>
      <c r="D84" s="200"/>
      <c r="E84" s="191"/>
      <c r="F84" s="194"/>
      <c r="G84" s="194"/>
      <c r="H84" s="194"/>
      <c r="I84" s="192"/>
      <c r="J84" s="192"/>
      <c r="K84" s="192"/>
      <c r="L84" s="688"/>
      <c r="M84" s="688"/>
      <c r="N84" s="193"/>
      <c r="O84" s="191"/>
      <c r="P84" s="194"/>
      <c r="Q84" s="194"/>
      <c r="R84" s="194"/>
      <c r="S84" s="194"/>
      <c r="T84" s="192"/>
      <c r="U84" s="192"/>
      <c r="V84" s="192"/>
      <c r="W84" s="192"/>
      <c r="X84" s="192"/>
      <c r="Y84" s="188"/>
      <c r="Z84" s="194"/>
      <c r="AA84" s="192"/>
      <c r="AB84" s="192"/>
      <c r="AC84" s="192"/>
      <c r="AD84" s="192"/>
      <c r="AE84" s="192"/>
      <c r="AF84" s="192"/>
      <c r="AG84" s="192"/>
      <c r="AH84" s="192"/>
      <c r="AI84" s="192"/>
      <c r="AJ84" s="192"/>
      <c r="AK84" s="192"/>
      <c r="AL84" s="192"/>
      <c r="AM84" s="192"/>
      <c r="AN84" s="192"/>
      <c r="AO84" s="192"/>
      <c r="AP84" s="192"/>
      <c r="AQ84" s="192"/>
      <c r="AR84" s="368"/>
      <c r="AS84" s="195"/>
      <c r="AT84" s="248"/>
      <c r="AU84" s="248"/>
      <c r="AV84" s="248"/>
      <c r="AW84" s="248"/>
      <c r="AX84" s="368"/>
      <c r="AY84" s="17"/>
      <c r="AZ84" s="607"/>
      <c r="BA84" s="604"/>
      <c r="BB84" s="604"/>
      <c r="BC84" s="604"/>
      <c r="BD84" s="615"/>
      <c r="BF84" s="174"/>
      <c r="BG84" s="168"/>
      <c r="BH84" s="383"/>
      <c r="BI84" s="383"/>
      <c r="BJ84" s="383"/>
      <c r="BK84" s="635"/>
    </row>
    <row r="85" spans="1:63" x14ac:dyDescent="0.25">
      <c r="A85" s="547"/>
      <c r="B85" s="480">
        <v>3999</v>
      </c>
      <c r="C85" s="480" t="s">
        <v>121</v>
      </c>
      <c r="D85" s="548"/>
      <c r="E85" s="549">
        <f t="shared" ref="E85:X85" si="100">E75+E83</f>
        <v>4756.4543010861662</v>
      </c>
      <c r="F85" s="549">
        <f t="shared" si="100"/>
        <v>5616.4774034965794</v>
      </c>
      <c r="G85" s="549">
        <f t="shared" si="100"/>
        <v>10969.682428704258</v>
      </c>
      <c r="H85" s="549">
        <f t="shared" si="100"/>
        <v>11085.488911787201</v>
      </c>
      <c r="I85" s="550">
        <f t="shared" si="100"/>
        <v>5265.447565778044</v>
      </c>
      <c r="J85" s="550">
        <f t="shared" si="100"/>
        <v>27605.172686160869</v>
      </c>
      <c r="K85" s="550">
        <f t="shared" si="100"/>
        <v>19537.094486376252</v>
      </c>
      <c r="L85" s="550">
        <f t="shared" si="100"/>
        <v>16216.856424902433</v>
      </c>
      <c r="M85" s="550">
        <f t="shared" si="100"/>
        <v>1320.1216814727568</v>
      </c>
      <c r="N85" s="551">
        <f t="shared" si="100"/>
        <v>61686.527922860376</v>
      </c>
      <c r="O85" s="549">
        <f t="shared" si="100"/>
        <v>3541.5889849744444</v>
      </c>
      <c r="P85" s="549">
        <f t="shared" si="100"/>
        <v>30211.499284146033</v>
      </c>
      <c r="Q85" s="549">
        <f t="shared" si="100"/>
        <v>18760.777857896366</v>
      </c>
      <c r="R85" s="549">
        <f t="shared" si="100"/>
        <v>23217.75289297165</v>
      </c>
      <c r="S85" s="549">
        <f t="shared" si="100"/>
        <v>59730.548199126679</v>
      </c>
      <c r="T85" s="550">
        <f t="shared" si="100"/>
        <v>3843.2423218436252</v>
      </c>
      <c r="U85" s="550">
        <f t="shared" si="100"/>
        <v>17108.256187669853</v>
      </c>
      <c r="V85" s="550">
        <f t="shared" si="100"/>
        <v>51983.990134410502</v>
      </c>
      <c r="W85" s="550">
        <f t="shared" si="100"/>
        <v>36429.527190503286</v>
      </c>
      <c r="X85" s="550">
        <f t="shared" si="100"/>
        <v>12174.876628048514</v>
      </c>
      <c r="Y85" s="575">
        <f t="shared" ref="Y85:AQ85" si="101">Y75+Y83</f>
        <v>76140.969533779993</v>
      </c>
      <c r="Z85" s="552">
        <f t="shared" si="101"/>
        <v>16228.421566525096</v>
      </c>
      <c r="AA85" s="550">
        <f t="shared" si="101"/>
        <v>33556.533139980951</v>
      </c>
      <c r="AB85" s="550">
        <f t="shared" si="101"/>
        <v>21798.553832418263</v>
      </c>
      <c r="AC85" s="550">
        <f t="shared" si="101"/>
        <v>9915.2084557896305</v>
      </c>
      <c r="AD85" s="550">
        <f t="shared" si="101"/>
        <v>29546.190628789293</v>
      </c>
      <c r="AE85" s="550">
        <f t="shared" si="101"/>
        <v>53416.330245030622</v>
      </c>
      <c r="AF85" s="550">
        <f t="shared" si="101"/>
        <v>37973.500767358753</v>
      </c>
      <c r="AG85" s="550">
        <f t="shared" si="101"/>
        <v>22450.22700530287</v>
      </c>
      <c r="AH85" s="550">
        <f t="shared" si="101"/>
        <v>0</v>
      </c>
      <c r="AI85" s="550">
        <f t="shared" si="101"/>
        <v>1836.4214273412101</v>
      </c>
      <c r="AJ85" s="550">
        <f t="shared" si="101"/>
        <v>1836.4214273412101</v>
      </c>
      <c r="AK85" s="550">
        <f t="shared" si="101"/>
        <v>16919.73344020731</v>
      </c>
      <c r="AL85" s="550">
        <f t="shared" si="101"/>
        <v>0</v>
      </c>
      <c r="AM85" s="550">
        <f t="shared" si="101"/>
        <v>0</v>
      </c>
      <c r="AN85" s="550">
        <f t="shared" si="101"/>
        <v>6891.0619803979844</v>
      </c>
      <c r="AO85" s="550">
        <f t="shared" si="101"/>
        <v>54464.42370767727</v>
      </c>
      <c r="AP85" s="550">
        <f t="shared" si="101"/>
        <v>0</v>
      </c>
      <c r="AQ85" s="550">
        <f t="shared" si="101"/>
        <v>96469.624004066951</v>
      </c>
      <c r="AR85" s="550">
        <f>AR75+AR83</f>
        <v>900505.00465622335</v>
      </c>
      <c r="AS85" s="553"/>
      <c r="AT85" s="483">
        <f>AT75+AT83</f>
        <v>225126.25116405584</v>
      </c>
      <c r="AU85" s="483">
        <f t="shared" ref="AU85:AW85" si="102">AU75+AU83</f>
        <v>225126.25116405584</v>
      </c>
      <c r="AV85" s="483">
        <f t="shared" si="102"/>
        <v>225126.25116405584</v>
      </c>
      <c r="AW85" s="483">
        <f t="shared" si="102"/>
        <v>225126.25116405584</v>
      </c>
      <c r="AX85" s="550">
        <f t="shared" ref="AX85" si="103">AX75+AX83</f>
        <v>900505.00465622335</v>
      </c>
      <c r="AY85" s="546"/>
      <c r="AZ85" s="609">
        <f>SUM(E85:N85)</f>
        <v>164059.32381262493</v>
      </c>
      <c r="BA85" s="605">
        <f>SUM(O85:Y85)</f>
        <v>333143.02921537095</v>
      </c>
      <c r="BB85" s="605">
        <f>SUM(Z85:AK85)</f>
        <v>245477.54193608521</v>
      </c>
      <c r="BC85" s="605">
        <f>SUM(AL85:AQ85)</f>
        <v>157825.1096921422</v>
      </c>
      <c r="BD85" s="617">
        <f>SUM(AZ85:BC85)</f>
        <v>900505.00465622335</v>
      </c>
      <c r="BF85" s="596">
        <f>SUM(E85:N85)</f>
        <v>164059.32381262493</v>
      </c>
      <c r="BG85" s="586">
        <f>SUM(Z85:AK85)</f>
        <v>245477.54193608521</v>
      </c>
      <c r="BH85" s="586"/>
      <c r="BI85" s="586"/>
      <c r="BJ85" s="586">
        <f>SUM(O85:Y85)</f>
        <v>333143.02921537095</v>
      </c>
      <c r="BK85" s="639">
        <f>SUM(BF85:BJ85)</f>
        <v>742679.894964081</v>
      </c>
    </row>
    <row r="86" spans="1:63" x14ac:dyDescent="0.25">
      <c r="A86" s="141"/>
      <c r="B86" s="184"/>
      <c r="C86" s="184"/>
      <c r="D86" s="184"/>
      <c r="E86" s="186"/>
      <c r="F86" s="187"/>
      <c r="G86" s="187"/>
      <c r="H86" s="187"/>
      <c r="I86" s="187"/>
      <c r="J86" s="187"/>
      <c r="K86" s="187"/>
      <c r="L86" s="187"/>
      <c r="M86" s="187"/>
      <c r="N86" s="188"/>
      <c r="O86" s="186"/>
      <c r="P86" s="187"/>
      <c r="Q86" s="187"/>
      <c r="R86" s="187"/>
      <c r="S86" s="187"/>
      <c r="T86" s="187"/>
      <c r="U86" s="187"/>
      <c r="V86" s="187"/>
      <c r="W86" s="187"/>
      <c r="X86" s="194"/>
      <c r="Y86" s="188"/>
      <c r="Z86" s="187"/>
      <c r="AA86" s="187"/>
      <c r="AB86" s="187"/>
      <c r="AC86" s="187"/>
      <c r="AD86" s="187"/>
      <c r="AE86" s="187"/>
      <c r="AF86" s="187"/>
      <c r="AG86" s="187"/>
      <c r="AH86" s="187"/>
      <c r="AI86" s="187"/>
      <c r="AJ86" s="187"/>
      <c r="AK86" s="187"/>
      <c r="AL86" s="187"/>
      <c r="AM86" s="187"/>
      <c r="AN86" s="187"/>
      <c r="AO86" s="187"/>
      <c r="AP86" s="187"/>
      <c r="AQ86" s="187"/>
      <c r="AR86" s="187"/>
      <c r="AS86" s="189"/>
      <c r="AT86" s="257"/>
      <c r="AU86" s="257"/>
      <c r="AV86" s="257"/>
      <c r="AW86" s="257"/>
      <c r="AX86" s="373"/>
      <c r="AY86" s="17"/>
      <c r="AZ86" s="607"/>
      <c r="BA86" s="604"/>
      <c r="BB86" s="604"/>
      <c r="BC86" s="604"/>
      <c r="BD86" s="615"/>
      <c r="BF86" s="174"/>
      <c r="BG86" s="168"/>
      <c r="BH86" s="383"/>
      <c r="BI86" s="383"/>
      <c r="BJ86" s="383"/>
      <c r="BK86" s="635"/>
    </row>
    <row r="87" spans="1:63" x14ac:dyDescent="0.25">
      <c r="A87" s="136">
        <v>40</v>
      </c>
      <c r="B87" s="258" t="s">
        <v>141</v>
      </c>
      <c r="C87" s="258"/>
      <c r="D87" s="269"/>
      <c r="E87" s="260"/>
      <c r="F87" s="263"/>
      <c r="G87" s="263"/>
      <c r="H87" s="263"/>
      <c r="I87" s="261"/>
      <c r="J87" s="261"/>
      <c r="K87" s="261"/>
      <c r="L87" s="685"/>
      <c r="M87" s="685"/>
      <c r="N87" s="262"/>
      <c r="O87" s="260"/>
      <c r="P87" s="263"/>
      <c r="Q87" s="263"/>
      <c r="R87" s="263"/>
      <c r="S87" s="263"/>
      <c r="T87" s="261"/>
      <c r="U87" s="261"/>
      <c r="V87" s="261"/>
      <c r="W87" s="261"/>
      <c r="X87" s="261"/>
      <c r="Y87" s="311"/>
      <c r="Z87" s="263"/>
      <c r="AA87" s="261"/>
      <c r="AB87" s="261"/>
      <c r="AC87" s="261"/>
      <c r="AD87" s="261"/>
      <c r="AE87" s="261"/>
      <c r="AF87" s="261"/>
      <c r="AG87" s="261"/>
      <c r="AH87" s="261"/>
      <c r="AI87" s="261"/>
      <c r="AJ87" s="261"/>
      <c r="AK87" s="261"/>
      <c r="AL87" s="261"/>
      <c r="AM87" s="261"/>
      <c r="AN87" s="261"/>
      <c r="AO87" s="261"/>
      <c r="AP87" s="261"/>
      <c r="AQ87" s="261"/>
      <c r="AR87" s="261"/>
      <c r="AS87" s="264"/>
      <c r="AT87" s="256"/>
      <c r="AU87" s="256"/>
      <c r="AV87" s="256"/>
      <c r="AW87" s="256"/>
      <c r="AX87" s="365"/>
      <c r="AY87" s="17"/>
      <c r="AZ87" s="607"/>
      <c r="BA87" s="604"/>
      <c r="BB87" s="604"/>
      <c r="BC87" s="604"/>
      <c r="BD87" s="615"/>
      <c r="BF87" s="174"/>
      <c r="BG87" s="168"/>
      <c r="BH87" s="383"/>
      <c r="BI87" s="383"/>
      <c r="BJ87" s="383"/>
      <c r="BK87" s="635"/>
    </row>
    <row r="88" spans="1:63" x14ac:dyDescent="0.25">
      <c r="A88" s="136"/>
      <c r="B88" s="258">
        <v>4100</v>
      </c>
      <c r="C88" s="258" t="s">
        <v>142</v>
      </c>
      <c r="D88" s="269"/>
      <c r="E88" s="260"/>
      <c r="F88" s="263"/>
      <c r="G88" s="263"/>
      <c r="H88" s="263"/>
      <c r="I88" s="261"/>
      <c r="J88" s="261"/>
      <c r="K88" s="261"/>
      <c r="L88" s="685"/>
      <c r="M88" s="685"/>
      <c r="N88" s="262"/>
      <c r="O88" s="260"/>
      <c r="P88" s="263"/>
      <c r="Q88" s="263"/>
      <c r="R88" s="263"/>
      <c r="S88" s="263"/>
      <c r="T88" s="261"/>
      <c r="U88" s="261"/>
      <c r="V88" s="261"/>
      <c r="W88" s="261"/>
      <c r="X88" s="261"/>
      <c r="Y88" s="311"/>
      <c r="Z88" s="263"/>
      <c r="AA88" s="261"/>
      <c r="AB88" s="261"/>
      <c r="AC88" s="261"/>
      <c r="AD88" s="261"/>
      <c r="AE88" s="261"/>
      <c r="AF88" s="261"/>
      <c r="AG88" s="261"/>
      <c r="AH88" s="261"/>
      <c r="AI88" s="261"/>
      <c r="AJ88" s="261"/>
      <c r="AK88" s="261"/>
      <c r="AL88" s="261"/>
      <c r="AM88" s="261"/>
      <c r="AN88" s="261"/>
      <c r="AO88" s="261"/>
      <c r="AP88" s="261"/>
      <c r="AQ88" s="261"/>
      <c r="AR88" s="261"/>
      <c r="AS88" s="264"/>
      <c r="AT88" s="256"/>
      <c r="AU88" s="256"/>
      <c r="AV88" s="256"/>
      <c r="AW88" s="256"/>
      <c r="AX88" s="365"/>
      <c r="AY88" s="17"/>
      <c r="AZ88" s="607"/>
      <c r="BA88" s="604"/>
      <c r="BB88" s="604"/>
      <c r="BC88" s="604"/>
      <c r="BD88" s="615"/>
      <c r="BF88" s="174"/>
      <c r="BG88" s="168"/>
      <c r="BH88" s="383"/>
      <c r="BI88" s="383"/>
      <c r="BJ88" s="383"/>
      <c r="BK88" s="635"/>
    </row>
    <row r="89" spans="1:63" x14ac:dyDescent="0.25">
      <c r="A89" s="136"/>
      <c r="B89" s="258"/>
      <c r="C89" s="212">
        <v>4101</v>
      </c>
      <c r="D89" s="242" t="s">
        <v>143</v>
      </c>
      <c r="E89" s="238">
        <f>'GEF funding'!E89+'Appendix 2'!E89</f>
        <v>0</v>
      </c>
      <c r="F89" s="238">
        <f>'GEF funding'!F89+'Appendix 2'!F89</f>
        <v>0</v>
      </c>
      <c r="G89" s="238">
        <f>'GEF funding'!G89+'Appendix 2'!G89</f>
        <v>1755.1491885926812</v>
      </c>
      <c r="H89" s="238">
        <f>'GEF funding'!H89+'Appendix 2'!H89</f>
        <v>4387.8729714817036</v>
      </c>
      <c r="I89" s="274">
        <f>'GEF funding'!I89+'Appendix 2'!I89</f>
        <v>0</v>
      </c>
      <c r="J89" s="274">
        <f>'GEF funding'!J89+'Appendix 2'!J89</f>
        <v>8775.7459429634073</v>
      </c>
      <c r="K89" s="274">
        <f>'GEF funding'!K89+'Appendix 2'!K89</f>
        <v>29837.536206075587</v>
      </c>
      <c r="L89" s="274">
        <f>'GEF funding'!L89+'Appendix 2'!L89</f>
        <v>0</v>
      </c>
      <c r="M89" s="274">
        <f>'GEF funding'!M89+'Appendix 2'!M89</f>
        <v>0</v>
      </c>
      <c r="N89" s="275">
        <f>'GEF funding'!N89+'Appendix 2'!N89</f>
        <v>29091.597800923693</v>
      </c>
      <c r="O89" s="238">
        <f>'GEF funding'!O89+'Appendix 2'!O89</f>
        <v>0</v>
      </c>
      <c r="P89" s="238">
        <f>'GEF funding'!P89+'Appendix 2'!P89</f>
        <v>25847.978934835395</v>
      </c>
      <c r="Q89" s="238">
        <f>'GEF funding'!Q89+'Appendix 2'!Q89</f>
        <v>9256.8156857816011</v>
      </c>
      <c r="R89" s="238">
        <f>'GEF funding'!R89+'Appendix 2'!R89</f>
        <v>14260.499840258144</v>
      </c>
      <c r="S89" s="238">
        <f>'GEF funding'!S89+'Appendix 2'!S89</f>
        <v>31984.075819009267</v>
      </c>
      <c r="T89" s="274">
        <f>'GEF funding'!T89+'Appendix 2'!T89</f>
        <v>5793.7395472886265</v>
      </c>
      <c r="U89" s="274">
        <f>'GEF funding'!U89+'Appendix 2'!U89</f>
        <v>17499.726950787695</v>
      </c>
      <c r="V89" s="274">
        <f>'GEF funding'!V89+'Appendix 2'!V89</f>
        <v>27651.938748422992</v>
      </c>
      <c r="W89" s="274">
        <f>'GEF funding'!W89+'Appendix 2'!W89</f>
        <v>20541.440213114223</v>
      </c>
      <c r="X89" s="274">
        <f>'GEF funding'!X89+'Appendix 2'!X89</f>
        <v>7373.8503329127998</v>
      </c>
      <c r="Y89" s="240">
        <f>'GEF funding'!Y89+'Appendix 2'!Y89</f>
        <v>12946.970545816559</v>
      </c>
      <c r="Z89" s="239">
        <f>'GEF funding'!Z89+'Appendix 2'!Z89</f>
        <v>14385.30118083948</v>
      </c>
      <c r="AA89" s="274">
        <f>'GEF funding'!AA89+'Appendix 2'!AA89</f>
        <v>23024.133645290422</v>
      </c>
      <c r="AB89" s="274">
        <f>'GEF funding'!AB89+'Appendix 2'!AB89</f>
        <v>11936.739277717867</v>
      </c>
      <c r="AC89" s="274">
        <f>'GEF funding'!AC89+'Appendix 2'!AC89</f>
        <v>1836.4214273412101</v>
      </c>
      <c r="AD89" s="274">
        <f>'GEF funding'!AD89+'Appendix 2'!AD89</f>
        <v>0</v>
      </c>
      <c r="AE89" s="274">
        <f>'GEF funding'!AE89+'Appendix 2'!AE89</f>
        <v>14232.266061894377</v>
      </c>
      <c r="AF89" s="274">
        <f>'GEF funding'!AF89+'Appendix 2'!AF89</f>
        <v>15219.34257909028</v>
      </c>
      <c r="AG89" s="274">
        <f>'GEF funding'!AG89+'Appendix 2'!AG89</f>
        <v>12854.949991388472</v>
      </c>
      <c r="AH89" s="274">
        <f>'GEF funding'!AH89+'Appendix 2'!AH89</f>
        <v>0</v>
      </c>
      <c r="AI89" s="274">
        <f>'GEF funding'!AI89+'Appendix 2'!AI89</f>
        <v>1836.4214273412101</v>
      </c>
      <c r="AJ89" s="274">
        <f>'GEF funding'!AI89+'Appendix 2'!AI89</f>
        <v>1836.4214273412101</v>
      </c>
      <c r="AK89" s="274">
        <f>'GEF funding'!AJ89+'Appendix 2'!AJ89</f>
        <v>11018.528564047261</v>
      </c>
      <c r="AL89" s="274">
        <f>'GEF funding'!AK89+'Appendix 2'!AK89</f>
        <v>0</v>
      </c>
      <c r="AM89" s="274">
        <f>'GEF funding'!AL89+'Appendix 2'!AL89</f>
        <v>0</v>
      </c>
      <c r="AN89" s="274">
        <f>'GEF funding'!AM89+'Appendix 2'!AM89</f>
        <v>0</v>
      </c>
      <c r="AO89" s="274">
        <f>'GEF funding'!AN89+'Appendix 2'!AN89</f>
        <v>33850.830780902383</v>
      </c>
      <c r="AP89" s="274">
        <f>'GEF funding'!AO89+'Appendix 2'!AO89</f>
        <v>0</v>
      </c>
      <c r="AQ89" s="274">
        <f>'GEF funding'!AP89+'Appendix 2'!AP89</f>
        <v>6044.7912108754253</v>
      </c>
      <c r="AR89" s="241">
        <f>SUM(E89:AQ89)</f>
        <v>395081.08630233404</v>
      </c>
      <c r="AS89" s="276"/>
      <c r="AT89" s="135">
        <f t="shared" ref="AT89:AW91" si="104">$AR89/4</f>
        <v>98770.271575583509</v>
      </c>
      <c r="AU89" s="135">
        <f t="shared" si="104"/>
        <v>98770.271575583509</v>
      </c>
      <c r="AV89" s="135">
        <f t="shared" si="104"/>
        <v>98770.271575583509</v>
      </c>
      <c r="AW89" s="135">
        <f t="shared" si="104"/>
        <v>98770.271575583509</v>
      </c>
      <c r="AX89" s="147">
        <f t="shared" ref="AX89:AX91" si="105">SUM(AT89:AW89)</f>
        <v>395081.08630233404</v>
      </c>
      <c r="AY89" s="17"/>
      <c r="AZ89" s="607">
        <f>SUM(E89:N89)</f>
        <v>73847.902110037074</v>
      </c>
      <c r="BA89" s="604">
        <f>SUM(O89:Y89)</f>
        <v>173157.03661822728</v>
      </c>
      <c r="BB89" s="604">
        <f>SUM(Z89:AK89)</f>
        <v>108180.52558229178</v>
      </c>
      <c r="BC89" s="604">
        <f>SUM(AL89:AQ89)</f>
        <v>39895.621991777807</v>
      </c>
      <c r="BD89" s="615">
        <f t="shared" ref="BD89:BD91" si="106">SUM(AZ89:BC89)</f>
        <v>395081.08630233392</v>
      </c>
      <c r="BF89" s="450">
        <f>SUM(E89:N89)</f>
        <v>73847.902110037074</v>
      </c>
      <c r="BG89" s="444">
        <f>SUM(Z89:AK89)</f>
        <v>108180.52558229178</v>
      </c>
      <c r="BH89" s="444"/>
      <c r="BI89" s="444"/>
      <c r="BJ89" s="444">
        <f>SUM(O89:Y89)</f>
        <v>173157.03661822728</v>
      </c>
      <c r="BK89" s="637">
        <f t="shared" ref="BK89:BK91" si="107">SUM(BF89:BJ89)</f>
        <v>355185.46431055618</v>
      </c>
    </row>
    <row r="90" spans="1:63" x14ac:dyDescent="0.25">
      <c r="A90" s="136"/>
      <c r="B90" s="258"/>
      <c r="C90" s="212">
        <v>4102</v>
      </c>
      <c r="D90" s="242" t="s">
        <v>144</v>
      </c>
      <c r="E90" s="238">
        <f>'GEF funding'!E90+'Appendix 2'!E90</f>
        <v>0</v>
      </c>
      <c r="F90" s="238">
        <f>'GEF funding'!F90+'Appendix 2'!F90</f>
        <v>0</v>
      </c>
      <c r="G90" s="238">
        <f>'GEF funding'!G90+'Appendix 2'!G90</f>
        <v>0</v>
      </c>
      <c r="H90" s="238">
        <f>'GEF funding'!H90+'Appendix 2'!H90</f>
        <v>1755.1491885926812</v>
      </c>
      <c r="I90" s="274">
        <f>'GEF funding'!I90+'Appendix 2'!I90</f>
        <v>0</v>
      </c>
      <c r="J90" s="274">
        <f>'GEF funding'!J90+'Appendix 2'!J90</f>
        <v>0</v>
      </c>
      <c r="K90" s="274">
        <f>'GEF funding'!K90+'Appendix 2'!K90</f>
        <v>0</v>
      </c>
      <c r="L90" s="274">
        <f>'GEF funding'!L90+'Appendix 2'!L90</f>
        <v>0</v>
      </c>
      <c r="M90" s="274">
        <f>'GEF funding'!M90+'Appendix 2'!M90</f>
        <v>0</v>
      </c>
      <c r="N90" s="275">
        <f>'GEF funding'!N90+'Appendix 2'!N90</f>
        <v>2211.4879776267785</v>
      </c>
      <c r="O90" s="238">
        <f>'GEF funding'!O90+'Appendix 2'!O90</f>
        <v>0</v>
      </c>
      <c r="P90" s="238">
        <f>'GEF funding'!P90+'Appendix 2'!P90</f>
        <v>657.06273502205113</v>
      </c>
      <c r="Q90" s="238">
        <f>'GEF funding'!Q90+'Appendix 2'!Q90</f>
        <v>676.81411984235319</v>
      </c>
      <c r="R90" s="238">
        <f>'GEF funding'!R90+'Appendix 2'!R90</f>
        <v>657.06273502205113</v>
      </c>
      <c r="S90" s="238">
        <f>'GEF funding'!S90+'Appendix 2'!S90</f>
        <v>1990.9395898864555</v>
      </c>
      <c r="T90" s="274">
        <f>'GEF funding'!T90+'Appendix 2'!T90</f>
        <v>0</v>
      </c>
      <c r="U90" s="274">
        <f>'GEF funding'!U90+'Appendix 2'!U90</f>
        <v>292.32049534047167</v>
      </c>
      <c r="V90" s="274">
        <f>'GEF funding'!V90+'Appendix 2'!V90</f>
        <v>118.50830892181281</v>
      </c>
      <c r="W90" s="274">
        <f>'GEF funding'!W90+'Appendix 2'!W90</f>
        <v>1580.1107856241713</v>
      </c>
      <c r="X90" s="274">
        <f>'GEF funding'!X90+'Appendix 2'!X90</f>
        <v>0</v>
      </c>
      <c r="Y90" s="240">
        <f>'GEF funding'!Y90+'Appendix 2'!Y90</f>
        <v>811.80252720314252</v>
      </c>
      <c r="Z90" s="239">
        <f>'GEF funding'!Z90+'Appendix 2'!Z90</f>
        <v>0</v>
      </c>
      <c r="AA90" s="274">
        <f>'GEF funding'!AA90+'Appendix 2'!AA90</f>
        <v>169.86898202906195</v>
      </c>
      <c r="AB90" s="274">
        <f>'GEF funding'!AB90+'Appendix 2'!AB90</f>
        <v>918.21071367060506</v>
      </c>
      <c r="AC90" s="274">
        <f>'GEF funding'!AC90+'Appendix 2'!AC90</f>
        <v>0</v>
      </c>
      <c r="AD90" s="274">
        <f>'GEF funding'!AD90+'Appendix 2'!AD90</f>
        <v>0</v>
      </c>
      <c r="AE90" s="274">
        <f>'GEF funding'!AE90+'Appendix 2'!AE90</f>
        <v>68.865803525295377</v>
      </c>
      <c r="AF90" s="274">
        <f>'GEF funding'!AF90+'Appendix 2'!AF90</f>
        <v>1156.9454992249625</v>
      </c>
      <c r="AG90" s="274">
        <f>'GEF funding'!AG90+'Appendix 2'!AG90</f>
        <v>0</v>
      </c>
      <c r="AH90" s="274">
        <f>'GEF funding'!AH90+'Appendix 2'!AH90</f>
        <v>0</v>
      </c>
      <c r="AI90" s="274">
        <f>'GEF funding'!AI90+'Appendix 2'!AI90</f>
        <v>0</v>
      </c>
      <c r="AJ90" s="274">
        <f>'GEF funding'!AI90+'Appendix 2'!AI90</f>
        <v>0</v>
      </c>
      <c r="AK90" s="274">
        <f>'GEF funding'!AJ90+'Appendix 2'!AJ90</f>
        <v>0</v>
      </c>
      <c r="AL90" s="274">
        <f>'GEF funding'!AK90+'Appendix 2'!AK90</f>
        <v>0</v>
      </c>
      <c r="AM90" s="274">
        <f>'GEF funding'!AL90+'Appendix 2'!AL90</f>
        <v>0</v>
      </c>
      <c r="AN90" s="274">
        <f>'GEF funding'!AM90+'Appendix 2'!AM90</f>
        <v>0</v>
      </c>
      <c r="AO90" s="274">
        <f>'GEF funding'!AN90+'Appendix 2'!AN90</f>
        <v>0</v>
      </c>
      <c r="AP90" s="274">
        <f>'GEF funding'!AO90+'Appendix 2'!AO90</f>
        <v>0</v>
      </c>
      <c r="AQ90" s="274">
        <f>'GEF funding'!AP90+'Appendix 2'!AP90</f>
        <v>2417.9164843501703</v>
      </c>
      <c r="AR90" s="241">
        <f>SUM(E90:AQ90)</f>
        <v>15483.065945882063</v>
      </c>
      <c r="AS90" s="276"/>
      <c r="AT90" s="135">
        <f t="shared" si="104"/>
        <v>3870.7664864705157</v>
      </c>
      <c r="AU90" s="135">
        <f t="shared" si="104"/>
        <v>3870.7664864705157</v>
      </c>
      <c r="AV90" s="135">
        <f t="shared" si="104"/>
        <v>3870.7664864705157</v>
      </c>
      <c r="AW90" s="135">
        <f t="shared" si="104"/>
        <v>3870.7664864705157</v>
      </c>
      <c r="AX90" s="147">
        <f t="shared" si="105"/>
        <v>15483.065945882063</v>
      </c>
      <c r="AY90" s="17"/>
      <c r="AZ90" s="607">
        <f>SUM(E90:N90)</f>
        <v>3966.6371662194597</v>
      </c>
      <c r="BA90" s="604">
        <f>SUM(O90:Y90)</f>
        <v>6784.6212968625096</v>
      </c>
      <c r="BB90" s="604">
        <f>SUM(Z90:AK90)</f>
        <v>2313.8909984499251</v>
      </c>
      <c r="BC90" s="604">
        <f>SUM(AL90:AQ90)</f>
        <v>2417.9164843501703</v>
      </c>
      <c r="BD90" s="615">
        <f t="shared" si="106"/>
        <v>15483.065945882066</v>
      </c>
      <c r="BF90" s="450">
        <f>SUM(E90:N90)</f>
        <v>3966.6371662194597</v>
      </c>
      <c r="BG90" s="444">
        <f>SUM(Z90:AK90)</f>
        <v>2313.8909984499251</v>
      </c>
      <c r="BH90" s="444"/>
      <c r="BI90" s="444"/>
      <c r="BJ90" s="444">
        <f>SUM(O90:Y90)</f>
        <v>6784.6212968625096</v>
      </c>
      <c r="BK90" s="637">
        <f t="shared" si="107"/>
        <v>13065.149461531895</v>
      </c>
    </row>
    <row r="91" spans="1:63" x14ac:dyDescent="0.25">
      <c r="A91" s="136"/>
      <c r="B91" s="258"/>
      <c r="C91" s="212">
        <v>4103</v>
      </c>
      <c r="D91" s="242" t="s">
        <v>145</v>
      </c>
      <c r="E91" s="238">
        <f>'GEF funding'!E91+'Appendix 2'!E91</f>
        <v>0</v>
      </c>
      <c r="F91" s="238">
        <f>'GEF funding'!F91+'Appendix 2'!F91</f>
        <v>0</v>
      </c>
      <c r="G91" s="238">
        <f>'GEF funding'!G91+'Appendix 2'!G91</f>
        <v>0</v>
      </c>
      <c r="H91" s="238">
        <f>'GEF funding'!H91+'Appendix 2'!H91</f>
        <v>1755.1491885926812</v>
      </c>
      <c r="I91" s="274">
        <f>'GEF funding'!I91+'Appendix 2'!I91</f>
        <v>0</v>
      </c>
      <c r="J91" s="274">
        <f>'GEF funding'!J91+'Appendix 2'!J91</f>
        <v>0</v>
      </c>
      <c r="K91" s="274">
        <f>'GEF funding'!K91+'Appendix 2'!K91</f>
        <v>4387.8729714817036</v>
      </c>
      <c r="L91" s="274">
        <f>'GEF funding'!L91+'Appendix 2'!L91</f>
        <v>0</v>
      </c>
      <c r="M91" s="274">
        <f>'GEF funding'!M91+'Appendix 2'!M91</f>
        <v>0</v>
      </c>
      <c r="N91" s="275">
        <f>'GEF funding'!N91+'Appendix 2'!N91</f>
        <v>3905.2069446187161</v>
      </c>
      <c r="O91" s="238">
        <f>'GEF funding'!O91+'Appendix 2'!O91</f>
        <v>0</v>
      </c>
      <c r="P91" s="238">
        <f>'GEF funding'!P91+'Appendix 2'!P91</f>
        <v>5095.8572836379517</v>
      </c>
      <c r="Q91" s="238">
        <f>'GEF funding'!Q91+'Appendix 2'!Q91</f>
        <v>1224.5858588587328</v>
      </c>
      <c r="R91" s="238">
        <f>'GEF funding'!R91+'Appendix 2'!R91</f>
        <v>2462.3393075976669</v>
      </c>
      <c r="S91" s="238">
        <f>'GEF funding'!S91+'Appendix 2'!S91</f>
        <v>4832.5054860339242</v>
      </c>
      <c r="T91" s="274">
        <f>'GEF funding'!T91+'Appendix 2'!T91</f>
        <v>1316.7589880201426</v>
      </c>
      <c r="U91" s="274">
        <f>'GEF funding'!U91+'Appendix 2'!U91</f>
        <v>4384.8074301070747</v>
      </c>
      <c r="V91" s="274">
        <f>'GEF funding'!V91+'Appendix 2'!V91</f>
        <v>1185.0830892181284</v>
      </c>
      <c r="W91" s="274">
        <f>'GEF funding'!W91+'Appendix 2'!W91</f>
        <v>1896.132942749005</v>
      </c>
      <c r="X91" s="274">
        <f>'GEF funding'!X91+'Appendix 2'!X91</f>
        <v>0</v>
      </c>
      <c r="Y91" s="240">
        <f>'GEF funding'!Y91+'Appendix 2'!Y91</f>
        <v>1351.0425105245679</v>
      </c>
      <c r="Z91" s="239">
        <f>'GEF funding'!Z91+'Appendix 2'!Z91</f>
        <v>2295.5267841765126</v>
      </c>
      <c r="AA91" s="274">
        <f>'GEF funding'!AA91+'Appendix 2'!AA91</f>
        <v>2548.0347304359293</v>
      </c>
      <c r="AB91" s="274">
        <f>'GEF funding'!AB91+'Appendix 2'!AB91</f>
        <v>1101.852856404726</v>
      </c>
      <c r="AC91" s="274">
        <f>'GEF funding'!AC91+'Appendix 2'!AC91</f>
        <v>0</v>
      </c>
      <c r="AD91" s="274">
        <f>'GEF funding'!AD91+'Appendix 2'!AD91</f>
        <v>0</v>
      </c>
      <c r="AE91" s="274">
        <f>'GEF funding'!AE91+'Appendix 2'!AE91</f>
        <v>688.65803525295382</v>
      </c>
      <c r="AF91" s="274">
        <f>'GEF funding'!AF91+'Appendix 2'!AF91</f>
        <v>2043.0188379170963</v>
      </c>
      <c r="AG91" s="274">
        <f>'GEF funding'!AG91+'Appendix 2'!AG91</f>
        <v>0</v>
      </c>
      <c r="AH91" s="274">
        <f>'GEF funding'!AH91+'Appendix 2'!AH91</f>
        <v>0</v>
      </c>
      <c r="AI91" s="274">
        <f>'GEF funding'!AI91+'Appendix 2'!AI91</f>
        <v>0</v>
      </c>
      <c r="AJ91" s="274">
        <f>'GEF funding'!AI91+'Appendix 2'!AI91</f>
        <v>0</v>
      </c>
      <c r="AK91" s="274">
        <f>'GEF funding'!AJ91+'Appendix 2'!AJ91</f>
        <v>0</v>
      </c>
      <c r="AL91" s="274">
        <f>'GEF funding'!AK91+'Appendix 2'!AK91</f>
        <v>0</v>
      </c>
      <c r="AM91" s="274">
        <f>'GEF funding'!AL91+'Appendix 2'!AL91</f>
        <v>0</v>
      </c>
      <c r="AN91" s="274">
        <f>'GEF funding'!AM91+'Appendix 2'!AM91</f>
        <v>0</v>
      </c>
      <c r="AO91" s="274">
        <f>'GEF funding'!AN91+'Appendix 2'!AN91</f>
        <v>0</v>
      </c>
      <c r="AP91" s="274">
        <f>'GEF funding'!AO91+'Appendix 2'!AO91</f>
        <v>0</v>
      </c>
      <c r="AQ91" s="274">
        <f>'GEF funding'!AP91+'Appendix 2'!AP91</f>
        <v>2417.9164843501703</v>
      </c>
      <c r="AR91" s="241">
        <f>SUM(E91:AQ91)</f>
        <v>44892.349729977686</v>
      </c>
      <c r="AS91" s="276"/>
      <c r="AT91" s="135">
        <f t="shared" si="104"/>
        <v>11223.087432494422</v>
      </c>
      <c r="AU91" s="135">
        <f t="shared" si="104"/>
        <v>11223.087432494422</v>
      </c>
      <c r="AV91" s="135">
        <f t="shared" si="104"/>
        <v>11223.087432494422</v>
      </c>
      <c r="AW91" s="135">
        <f t="shared" si="104"/>
        <v>11223.087432494422</v>
      </c>
      <c r="AX91" s="147">
        <f t="shared" si="105"/>
        <v>44892.349729977686</v>
      </c>
      <c r="AY91" s="17"/>
      <c r="AZ91" s="607">
        <f>SUM(E91:N91)</f>
        <v>10048.2291046931</v>
      </c>
      <c r="BA91" s="604">
        <f>SUM(O91:Y91)</f>
        <v>23749.112896747196</v>
      </c>
      <c r="BB91" s="604">
        <f>SUM(Z91:AK91)</f>
        <v>8677.0912441872188</v>
      </c>
      <c r="BC91" s="604">
        <f>SUM(AL91:AQ91)</f>
        <v>2417.9164843501703</v>
      </c>
      <c r="BD91" s="615">
        <f t="shared" si="106"/>
        <v>44892.349729977686</v>
      </c>
      <c r="BF91" s="450">
        <f>SUM(E91:N91)</f>
        <v>10048.2291046931</v>
      </c>
      <c r="BG91" s="444">
        <f>SUM(Z91:AK91)</f>
        <v>8677.0912441872188</v>
      </c>
      <c r="BH91" s="444"/>
      <c r="BI91" s="444"/>
      <c r="BJ91" s="444">
        <f>SUM(O91:Y91)</f>
        <v>23749.112896747196</v>
      </c>
      <c r="BK91" s="637">
        <f t="shared" si="107"/>
        <v>42474.433245627515</v>
      </c>
    </row>
    <row r="92" spans="1:63" x14ac:dyDescent="0.25">
      <c r="A92" s="136"/>
      <c r="B92" s="258"/>
      <c r="C92" s="258"/>
      <c r="D92" s="269"/>
      <c r="E92" s="260"/>
      <c r="F92" s="263"/>
      <c r="G92" s="263"/>
      <c r="H92" s="263"/>
      <c r="I92" s="261"/>
      <c r="J92" s="261"/>
      <c r="K92" s="261"/>
      <c r="L92" s="685"/>
      <c r="M92" s="685"/>
      <c r="N92" s="262"/>
      <c r="O92" s="260"/>
      <c r="P92" s="263"/>
      <c r="Q92" s="263"/>
      <c r="R92" s="263"/>
      <c r="S92" s="263"/>
      <c r="T92" s="261"/>
      <c r="U92" s="261"/>
      <c r="V92" s="261"/>
      <c r="W92" s="261"/>
      <c r="X92" s="261"/>
      <c r="Y92" s="311"/>
      <c r="Z92" s="263"/>
      <c r="AA92" s="261"/>
      <c r="AB92" s="261"/>
      <c r="AC92" s="261"/>
      <c r="AD92" s="261"/>
      <c r="AE92" s="261"/>
      <c r="AF92" s="261"/>
      <c r="AG92" s="261"/>
      <c r="AH92" s="261"/>
      <c r="AI92" s="261"/>
      <c r="AJ92" s="261"/>
      <c r="AK92" s="261"/>
      <c r="AL92" s="261"/>
      <c r="AM92" s="261"/>
      <c r="AN92" s="261"/>
      <c r="AO92" s="261"/>
      <c r="AP92" s="261"/>
      <c r="AQ92" s="261"/>
      <c r="AR92" s="261"/>
      <c r="AS92" s="264"/>
      <c r="AT92" s="256"/>
      <c r="AU92" s="256"/>
      <c r="AV92" s="256"/>
      <c r="AW92" s="256"/>
      <c r="AX92" s="365"/>
      <c r="AY92" s="17"/>
      <c r="AZ92" s="607"/>
      <c r="BA92" s="604"/>
      <c r="BB92" s="604"/>
      <c r="BC92" s="604"/>
      <c r="BD92" s="615"/>
      <c r="BF92" s="174"/>
      <c r="BG92" s="168"/>
      <c r="BH92" s="383"/>
      <c r="BI92" s="383"/>
      <c r="BJ92" s="383"/>
      <c r="BK92" s="635"/>
    </row>
    <row r="93" spans="1:63" x14ac:dyDescent="0.25">
      <c r="A93" s="136"/>
      <c r="B93" s="258"/>
      <c r="C93" s="258">
        <v>4199</v>
      </c>
      <c r="D93" s="269" t="s">
        <v>146</v>
      </c>
      <c r="E93" s="277">
        <f t="shared" ref="E93:W93" si="108">SUM(E89:E91)</f>
        <v>0</v>
      </c>
      <c r="F93" s="277">
        <f t="shared" si="108"/>
        <v>0</v>
      </c>
      <c r="G93" s="277">
        <f t="shared" si="108"/>
        <v>1755.1491885926812</v>
      </c>
      <c r="H93" s="277">
        <f t="shared" si="108"/>
        <v>7898.1713486670651</v>
      </c>
      <c r="I93" s="256">
        <f t="shared" si="108"/>
        <v>0</v>
      </c>
      <c r="J93" s="256">
        <f t="shared" si="108"/>
        <v>8775.7459429634073</v>
      </c>
      <c r="K93" s="256">
        <f t="shared" si="108"/>
        <v>34225.409177557289</v>
      </c>
      <c r="L93" s="256">
        <f t="shared" si="108"/>
        <v>0</v>
      </c>
      <c r="M93" s="256">
        <f t="shared" si="108"/>
        <v>0</v>
      </c>
      <c r="N93" s="278">
        <f t="shared" si="108"/>
        <v>35208.292723169187</v>
      </c>
      <c r="O93" s="277">
        <f t="shared" si="108"/>
        <v>0</v>
      </c>
      <c r="P93" s="277">
        <f t="shared" si="108"/>
        <v>31600.898953495402</v>
      </c>
      <c r="Q93" s="277">
        <f t="shared" si="108"/>
        <v>11158.215664482686</v>
      </c>
      <c r="R93" s="277">
        <f t="shared" si="108"/>
        <v>17379.901882877861</v>
      </c>
      <c r="S93" s="277">
        <f t="shared" si="108"/>
        <v>38807.520894929643</v>
      </c>
      <c r="T93" s="256">
        <f t="shared" si="108"/>
        <v>7110.4985353087686</v>
      </c>
      <c r="U93" s="256">
        <f t="shared" si="108"/>
        <v>22176.85487623524</v>
      </c>
      <c r="V93" s="256">
        <f t="shared" si="108"/>
        <v>28955.530146562935</v>
      </c>
      <c r="W93" s="256">
        <f t="shared" si="108"/>
        <v>24017.683941487401</v>
      </c>
      <c r="X93" s="256">
        <f t="shared" ref="X93" si="109">SUM(X89:X91)</f>
        <v>7373.8503329127998</v>
      </c>
      <c r="Y93" s="564">
        <f t="shared" ref="Y93:AQ93" si="110">SUM(Y89:Y91)</f>
        <v>15109.81558354427</v>
      </c>
      <c r="Z93" s="279">
        <f t="shared" si="110"/>
        <v>16680.827965015993</v>
      </c>
      <c r="AA93" s="256">
        <f t="shared" si="110"/>
        <v>25742.037357755413</v>
      </c>
      <c r="AB93" s="256">
        <f t="shared" si="110"/>
        <v>13956.802847793198</v>
      </c>
      <c r="AC93" s="256">
        <f t="shared" si="110"/>
        <v>1836.4214273412101</v>
      </c>
      <c r="AD93" s="256">
        <f t="shared" si="110"/>
        <v>0</v>
      </c>
      <c r="AE93" s="256">
        <f t="shared" si="110"/>
        <v>14989.789900672627</v>
      </c>
      <c r="AF93" s="256">
        <f t="shared" si="110"/>
        <v>18419.306916232341</v>
      </c>
      <c r="AG93" s="256">
        <f t="shared" si="110"/>
        <v>12854.949991388472</v>
      </c>
      <c r="AH93" s="256">
        <f t="shared" si="110"/>
        <v>0</v>
      </c>
      <c r="AI93" s="256">
        <f t="shared" si="110"/>
        <v>1836.4214273412101</v>
      </c>
      <c r="AJ93" s="256">
        <f t="shared" si="110"/>
        <v>1836.4214273412101</v>
      </c>
      <c r="AK93" s="256">
        <f t="shared" si="110"/>
        <v>11018.528564047261</v>
      </c>
      <c r="AL93" s="256">
        <f t="shared" si="110"/>
        <v>0</v>
      </c>
      <c r="AM93" s="256">
        <f t="shared" si="110"/>
        <v>0</v>
      </c>
      <c r="AN93" s="256">
        <f t="shared" si="110"/>
        <v>0</v>
      </c>
      <c r="AO93" s="256">
        <f t="shared" si="110"/>
        <v>33850.830780902383</v>
      </c>
      <c r="AP93" s="256">
        <f t="shared" si="110"/>
        <v>0</v>
      </c>
      <c r="AQ93" s="256">
        <f t="shared" si="110"/>
        <v>10880.624179575767</v>
      </c>
      <c r="AR93" s="256">
        <f>SUM(AR89:AR91)</f>
        <v>455456.50197819376</v>
      </c>
      <c r="AS93" s="264"/>
      <c r="AT93" s="256">
        <f>SUM(AT89:AT91)</f>
        <v>113864.12549454844</v>
      </c>
      <c r="AU93" s="256">
        <f t="shared" ref="AU93:AW93" si="111">SUM(AU89:AU91)</f>
        <v>113864.12549454844</v>
      </c>
      <c r="AV93" s="256">
        <f t="shared" si="111"/>
        <v>113864.12549454844</v>
      </c>
      <c r="AW93" s="256">
        <f t="shared" si="111"/>
        <v>113864.12549454844</v>
      </c>
      <c r="AX93" s="365">
        <f t="shared" ref="AX93" si="112">SUM(AX89:AX91)</f>
        <v>455456.50197819376</v>
      </c>
      <c r="AY93" s="17"/>
      <c r="AZ93" s="608">
        <f>SUM(E93:N93)</f>
        <v>87862.768380949623</v>
      </c>
      <c r="BA93" s="49">
        <f>SUM(O93:Y93)</f>
        <v>203690.77081183699</v>
      </c>
      <c r="BB93" s="49">
        <f>SUM(Z93:AK93)</f>
        <v>119171.50782492892</v>
      </c>
      <c r="BC93" s="49">
        <f>SUM(AL93:AQ93)</f>
        <v>44731.45496047815</v>
      </c>
      <c r="BD93" s="616">
        <f>SUM(AZ93:BC93)</f>
        <v>455456.50197819364</v>
      </c>
      <c r="BF93" s="460">
        <f>SUM(E93:N93)</f>
        <v>87862.768380949623</v>
      </c>
      <c r="BG93" s="461">
        <f>SUM(Z93:AK93)</f>
        <v>119171.50782492892</v>
      </c>
      <c r="BH93" s="461"/>
      <c r="BI93" s="461"/>
      <c r="BJ93" s="461">
        <f>SUM(O93:Y93)</f>
        <v>203690.77081183699</v>
      </c>
      <c r="BK93" s="638">
        <f>SUM(BF93:BJ93)</f>
        <v>410725.04701771552</v>
      </c>
    </row>
    <row r="94" spans="1:63" x14ac:dyDescent="0.25">
      <c r="A94" s="141"/>
      <c r="B94" s="184"/>
      <c r="C94" s="184"/>
      <c r="D94" s="184"/>
      <c r="E94" s="186"/>
      <c r="F94" s="187"/>
      <c r="G94" s="187"/>
      <c r="H94" s="187"/>
      <c r="I94" s="187"/>
      <c r="J94" s="187"/>
      <c r="K94" s="187"/>
      <c r="L94" s="187"/>
      <c r="M94" s="187"/>
      <c r="N94" s="188"/>
      <c r="O94" s="186"/>
      <c r="P94" s="187"/>
      <c r="Q94" s="187"/>
      <c r="R94" s="187"/>
      <c r="S94" s="187"/>
      <c r="T94" s="187"/>
      <c r="U94" s="187"/>
      <c r="V94" s="187"/>
      <c r="W94" s="187"/>
      <c r="X94" s="194"/>
      <c r="Y94" s="188"/>
      <c r="Z94" s="187"/>
      <c r="AA94" s="187"/>
      <c r="AB94" s="187"/>
      <c r="AC94" s="187"/>
      <c r="AD94" s="187"/>
      <c r="AE94" s="187"/>
      <c r="AF94" s="187"/>
      <c r="AG94" s="187"/>
      <c r="AH94" s="187"/>
      <c r="AI94" s="187"/>
      <c r="AJ94" s="187"/>
      <c r="AK94" s="187"/>
      <c r="AL94" s="187"/>
      <c r="AM94" s="187"/>
      <c r="AN94" s="187"/>
      <c r="AO94" s="187"/>
      <c r="AP94" s="187"/>
      <c r="AQ94" s="187"/>
      <c r="AR94" s="187"/>
      <c r="AS94" s="189"/>
      <c r="AT94" s="257"/>
      <c r="AU94" s="257"/>
      <c r="AV94" s="257"/>
      <c r="AW94" s="257"/>
      <c r="AX94" s="373"/>
      <c r="AY94" s="17"/>
      <c r="AZ94" s="607"/>
      <c r="BA94" s="604"/>
      <c r="BB94" s="604"/>
      <c r="BC94" s="604"/>
      <c r="BD94" s="615"/>
      <c r="BF94" s="174"/>
      <c r="BG94" s="168"/>
      <c r="BH94" s="383"/>
      <c r="BI94" s="383"/>
      <c r="BJ94" s="383"/>
      <c r="BK94" s="635"/>
    </row>
    <row r="95" spans="1:63" x14ac:dyDescent="0.25">
      <c r="A95" s="136"/>
      <c r="B95" s="258">
        <v>4200</v>
      </c>
      <c r="C95" s="258" t="s">
        <v>147</v>
      </c>
      <c r="D95" s="269"/>
      <c r="E95" s="260"/>
      <c r="F95" s="263"/>
      <c r="G95" s="263"/>
      <c r="H95" s="263"/>
      <c r="I95" s="261"/>
      <c r="J95" s="261"/>
      <c r="K95" s="261"/>
      <c r="L95" s="685"/>
      <c r="M95" s="685"/>
      <c r="N95" s="262"/>
      <c r="O95" s="260"/>
      <c r="P95" s="263"/>
      <c r="Q95" s="263"/>
      <c r="R95" s="263"/>
      <c r="S95" s="263"/>
      <c r="T95" s="261"/>
      <c r="U95" s="261"/>
      <c r="V95" s="261"/>
      <c r="W95" s="261"/>
      <c r="X95" s="261"/>
      <c r="Y95" s="311"/>
      <c r="Z95" s="263"/>
      <c r="AA95" s="261"/>
      <c r="AB95" s="261"/>
      <c r="AC95" s="261"/>
      <c r="AD95" s="261"/>
      <c r="AE95" s="261"/>
      <c r="AF95" s="261"/>
      <c r="AG95" s="261"/>
      <c r="AH95" s="261"/>
      <c r="AI95" s="261"/>
      <c r="AJ95" s="261"/>
      <c r="AK95" s="261"/>
      <c r="AL95" s="261"/>
      <c r="AM95" s="261"/>
      <c r="AN95" s="261"/>
      <c r="AO95" s="261"/>
      <c r="AP95" s="261"/>
      <c r="AQ95" s="261"/>
      <c r="AR95" s="261"/>
      <c r="AS95" s="264"/>
      <c r="AT95" s="256"/>
      <c r="AU95" s="256"/>
      <c r="AV95" s="256"/>
      <c r="AW95" s="256"/>
      <c r="AX95" s="365"/>
      <c r="AY95" s="17"/>
      <c r="AZ95" s="607"/>
      <c r="BA95" s="604"/>
      <c r="BB95" s="604"/>
      <c r="BC95" s="604"/>
      <c r="BD95" s="615"/>
      <c r="BF95" s="174"/>
      <c r="BG95" s="168"/>
      <c r="BH95" s="383"/>
      <c r="BI95" s="383"/>
      <c r="BJ95" s="383"/>
      <c r="BK95" s="635"/>
    </row>
    <row r="96" spans="1:63" x14ac:dyDescent="0.25">
      <c r="A96" s="136"/>
      <c r="B96" s="258"/>
      <c r="C96" s="212">
        <v>4201</v>
      </c>
      <c r="D96" s="242" t="s">
        <v>148</v>
      </c>
      <c r="E96" s="238">
        <f>'GEF funding'!E96+'Appendix 2'!E96</f>
        <v>0</v>
      </c>
      <c r="F96" s="238">
        <f>'GEF funding'!F96+'Appendix 2'!F96</f>
        <v>0</v>
      </c>
      <c r="G96" s="238">
        <f>'GEF funding'!G96+'Appendix 2'!G96</f>
        <v>0</v>
      </c>
      <c r="H96" s="238">
        <f>'GEF funding'!H96+'Appendix 2'!H96</f>
        <v>0</v>
      </c>
      <c r="I96" s="274">
        <f>'GEF funding'!I96+'Appendix 2'!I96</f>
        <v>0</v>
      </c>
      <c r="J96" s="274">
        <f>'GEF funding'!J96+'Appendix 2'!J96</f>
        <v>0</v>
      </c>
      <c r="K96" s="274">
        <f>'GEF funding'!K96+'Appendix 2'!K96</f>
        <v>17551.491885926815</v>
      </c>
      <c r="L96" s="274">
        <f>'GEF funding'!L96+'Appendix 2'!L96</f>
        <v>0</v>
      </c>
      <c r="M96" s="274">
        <f>'GEF funding'!M96+'Appendix 2'!M96</f>
        <v>0</v>
      </c>
      <c r="N96" s="275">
        <f>'GEF funding'!N96+'Appendix 2'!N96</f>
        <v>32909.047286112771</v>
      </c>
      <c r="O96" s="238">
        <f>'GEF funding'!O96+'Appendix 2'!O96</f>
        <v>0</v>
      </c>
      <c r="P96" s="238">
        <f>'GEF funding'!P96+'Appendix 2'!P96</f>
        <v>24557.555126575662</v>
      </c>
      <c r="Q96" s="238">
        <f>'GEF funding'!Q96+'Appendix 2'!Q96</f>
        <v>12114.182689785312</v>
      </c>
      <c r="R96" s="238">
        <f>'GEF funding'!R96+'Appendix 2'!R96</f>
        <v>14023.483222414518</v>
      </c>
      <c r="S96" s="238">
        <f>'GEF funding'!S96+'Appendix 2'!S96</f>
        <v>34894.113182533772</v>
      </c>
      <c r="T96" s="274">
        <f>'GEF funding'!T96+'Appendix 2'!T96</f>
        <v>5267.0359520805705</v>
      </c>
      <c r="U96" s="274">
        <f>'GEF funding'!U96+'Appendix 2'!U96</f>
        <v>15801.10785624171</v>
      </c>
      <c r="V96" s="274">
        <f>'GEF funding'!V96+'Appendix 2'!V96</f>
        <v>12640.88628499337</v>
      </c>
      <c r="W96" s="274">
        <f>'GEF funding'!W96+'Appendix 2'!W96</f>
        <v>16986.190945459839</v>
      </c>
      <c r="X96" s="274">
        <f>'GEF funding'!X96+'Appendix 2'!X96</f>
        <v>0</v>
      </c>
      <c r="Y96" s="240">
        <f>'GEF funding'!Y96+'Appendix 2'!Y96</f>
        <v>29627.077230453211</v>
      </c>
      <c r="Z96" s="239">
        <f>'GEF funding'!Z96+'Appendix 2'!Z96</f>
        <v>9182.1071367060504</v>
      </c>
      <c r="AA96" s="274">
        <f>'GEF funding'!AA96+'Appendix 2'!AA96</f>
        <v>9182.1071367060504</v>
      </c>
      <c r="AB96" s="274">
        <f>'GEF funding'!AB96+'Appendix 2'!AB96</f>
        <v>9870.7651719590049</v>
      </c>
      <c r="AC96" s="274">
        <f>'GEF funding'!AC96+'Appendix 2'!AC96</f>
        <v>0</v>
      </c>
      <c r="AD96" s="274">
        <f>'GEF funding'!AD96+'Appendix 2'!AD96</f>
        <v>0</v>
      </c>
      <c r="AE96" s="274">
        <f>'GEF funding'!AE96+'Appendix 2'!AE96</f>
        <v>7345.6857093648405</v>
      </c>
      <c r="AF96" s="274">
        <f>'GEF funding'!AF96+'Appendix 2'!AF96</f>
        <v>17216.450881323846</v>
      </c>
      <c r="AG96" s="274">
        <f>'GEF funding'!AG96+'Appendix 2'!AG96</f>
        <v>0</v>
      </c>
      <c r="AH96" s="274">
        <f>'GEF funding'!AH96+'Appendix 2'!AH96</f>
        <v>0</v>
      </c>
      <c r="AI96" s="274">
        <f>'GEF funding'!AI96+'Appendix 2'!AI96</f>
        <v>0</v>
      </c>
      <c r="AJ96" s="274">
        <f>'GEF funding'!AI96+'Appendix 2'!AI96</f>
        <v>0</v>
      </c>
      <c r="AK96" s="274">
        <f>'GEF funding'!AJ96+'Appendix 2'!AJ96</f>
        <v>0</v>
      </c>
      <c r="AL96" s="274">
        <f>'GEF funding'!AK96+'Appendix 2'!AK96</f>
        <v>0</v>
      </c>
      <c r="AM96" s="274">
        <f>'GEF funding'!AL96+'Appendix 2'!AL96</f>
        <v>0</v>
      </c>
      <c r="AN96" s="274">
        <f>'GEF funding'!AM96+'Appendix 2'!AM96</f>
        <v>0</v>
      </c>
      <c r="AO96" s="274">
        <f>'GEF funding'!AN96+'Appendix 2'!AN96</f>
        <v>0</v>
      </c>
      <c r="AP96" s="274">
        <f>'GEF funding'!AO96+'Appendix 2'!AO96</f>
        <v>0</v>
      </c>
      <c r="AQ96" s="274">
        <f>'GEF funding'!AP96+'Appendix 2'!AP96</f>
        <v>0</v>
      </c>
      <c r="AR96" s="241">
        <f>SUM(E96:AQ96)</f>
        <v>269169.28769863734</v>
      </c>
      <c r="AS96" s="276"/>
      <c r="AT96" s="135">
        <f t="shared" ref="AT96:AW99" si="113">$AR96/4</f>
        <v>67292.321924659336</v>
      </c>
      <c r="AU96" s="135">
        <f t="shared" si="113"/>
        <v>67292.321924659336</v>
      </c>
      <c r="AV96" s="135">
        <f t="shared" si="113"/>
        <v>67292.321924659336</v>
      </c>
      <c r="AW96" s="135">
        <f t="shared" si="113"/>
        <v>67292.321924659336</v>
      </c>
      <c r="AX96" s="147">
        <f t="shared" ref="AX96:AX98" si="114">SUM(AT96:AW96)</f>
        <v>269169.28769863734</v>
      </c>
      <c r="AY96" s="17"/>
      <c r="AZ96" s="607">
        <f>SUM(E96:N96)</f>
        <v>50460.539172039586</v>
      </c>
      <c r="BA96" s="604">
        <f>SUM(O96:Y96)</f>
        <v>165911.63249053794</v>
      </c>
      <c r="BB96" s="604">
        <f>SUM(Z96:AK96)</f>
        <v>52797.116036059801</v>
      </c>
      <c r="BC96" s="604">
        <f>SUM(AL96:AQ96)</f>
        <v>0</v>
      </c>
      <c r="BD96" s="615">
        <f t="shared" ref="BD96:BD99" si="115">SUM(AZ96:BC96)</f>
        <v>269169.28769863734</v>
      </c>
      <c r="BF96" s="450">
        <f>SUM(E96:N96)</f>
        <v>50460.539172039586</v>
      </c>
      <c r="BG96" s="444">
        <f>SUM(Z96:AK96)</f>
        <v>52797.116036059801</v>
      </c>
      <c r="BH96" s="444"/>
      <c r="BI96" s="444"/>
      <c r="BJ96" s="444">
        <f>SUM(O96:Y96)</f>
        <v>165911.63249053794</v>
      </c>
      <c r="BK96" s="637">
        <f t="shared" ref="BK96:BK99" si="116">SUM(BF96:BJ96)</f>
        <v>269169.28769863734</v>
      </c>
    </row>
    <row r="97" spans="1:63" x14ac:dyDescent="0.25">
      <c r="A97" s="136"/>
      <c r="B97" s="258"/>
      <c r="C97" s="212">
        <v>4202</v>
      </c>
      <c r="D97" s="242" t="s">
        <v>149</v>
      </c>
      <c r="E97" s="238">
        <f>'GEF funding'!E97+'Appendix 2'!E97</f>
        <v>0</v>
      </c>
      <c r="F97" s="238">
        <f>'GEF funding'!F97+'Appendix 2'!F97</f>
        <v>0</v>
      </c>
      <c r="G97" s="238">
        <f>'GEF funding'!G97+'Appendix 2'!G97</f>
        <v>0</v>
      </c>
      <c r="H97" s="238">
        <f>'GEF funding'!H97+'Appendix 2'!H97</f>
        <v>1755.1491885926812</v>
      </c>
      <c r="I97" s="274">
        <f>'GEF funding'!I97+'Appendix 2'!I97</f>
        <v>0</v>
      </c>
      <c r="J97" s="274">
        <f>'GEF funding'!J97+'Appendix 2'!J97</f>
        <v>0</v>
      </c>
      <c r="K97" s="274">
        <f>'GEF funding'!K97+'Appendix 2'!K97</f>
        <v>0</v>
      </c>
      <c r="L97" s="274">
        <f>'GEF funding'!L97+'Appendix 2'!L97</f>
        <v>0</v>
      </c>
      <c r="M97" s="274">
        <f>'GEF funding'!M97+'Appendix 2'!M97</f>
        <v>0</v>
      </c>
      <c r="N97" s="275">
        <f>'GEF funding'!N97+'Appendix 2'!N97</f>
        <v>1974.5428371667665</v>
      </c>
      <c r="O97" s="238">
        <f>'GEF funding'!O97+'Appendix 2'!O97</f>
        <v>0</v>
      </c>
      <c r="P97" s="238">
        <f>'GEF funding'!P97+'Appendix 2'!P97</f>
        <v>592.5415446090642</v>
      </c>
      <c r="Q97" s="238">
        <f>'GEF funding'!Q97+'Appendix 2'!Q97</f>
        <v>592.5415446090642</v>
      </c>
      <c r="R97" s="238">
        <f>'GEF funding'!R97+'Appendix 2'!R97</f>
        <v>592.5415446090642</v>
      </c>
      <c r="S97" s="238">
        <f>'GEF funding'!S97+'Appendix 2'!S97</f>
        <v>1777.6246338271926</v>
      </c>
      <c r="T97" s="274">
        <f>'GEF funding'!T97+'Appendix 2'!T97</f>
        <v>0</v>
      </c>
      <c r="U97" s="274">
        <f>'GEF funding'!U97+'Appendix 2'!U97</f>
        <v>0</v>
      </c>
      <c r="V97" s="274">
        <f>'GEF funding'!V97+'Appendix 2'!V97</f>
        <v>671.54708389027269</v>
      </c>
      <c r="W97" s="274">
        <f>'GEF funding'!W97+'Appendix 2'!W97</f>
        <v>1106.0775499369197</v>
      </c>
      <c r="X97" s="274">
        <f>'GEF funding'!X97+'Appendix 2'!X97</f>
        <v>0</v>
      </c>
      <c r="Y97" s="240">
        <f>'GEF funding'!Y97+'Appendix 2'!Y97</f>
        <v>1777.6246338271926</v>
      </c>
      <c r="Z97" s="239">
        <f>'GEF funding'!Z97+'Appendix 2'!Z97</f>
        <v>0</v>
      </c>
      <c r="AA97" s="274">
        <f>'GEF funding'!AA97+'Appendix 2'!AA97</f>
        <v>0</v>
      </c>
      <c r="AB97" s="274">
        <f>'GEF funding'!AB97+'Appendix 2'!AB97</f>
        <v>642.74749956942355</v>
      </c>
      <c r="AC97" s="274">
        <f>'GEF funding'!AC97+'Appendix 2'!AC97</f>
        <v>0</v>
      </c>
      <c r="AD97" s="274">
        <f>'GEF funding'!AD97+'Appendix 2'!AD97</f>
        <v>0</v>
      </c>
      <c r="AE97" s="274">
        <f>'GEF funding'!AE97+'Appendix 2'!AE97</f>
        <v>390.23955331000712</v>
      </c>
      <c r="AF97" s="274">
        <f>'GEF funding'!AF97+'Appendix 2'!AF97</f>
        <v>1032.9870528794306</v>
      </c>
      <c r="AG97" s="274">
        <f>'GEF funding'!AG97+'Appendix 2'!AG97</f>
        <v>0</v>
      </c>
      <c r="AH97" s="274">
        <f>'GEF funding'!AH97+'Appendix 2'!AH97</f>
        <v>0</v>
      </c>
      <c r="AI97" s="274">
        <f>'GEF funding'!AI97+'Appendix 2'!AI97</f>
        <v>0</v>
      </c>
      <c r="AJ97" s="274">
        <f>'GEF funding'!AI97+'Appendix 2'!AI97</f>
        <v>0</v>
      </c>
      <c r="AK97" s="274">
        <f>'GEF funding'!AJ97+'Appendix 2'!AJ97</f>
        <v>0</v>
      </c>
      <c r="AL97" s="274">
        <f>'GEF funding'!AK97+'Appendix 2'!AK97</f>
        <v>0</v>
      </c>
      <c r="AM97" s="274">
        <f>'GEF funding'!AL97+'Appendix 2'!AL97</f>
        <v>0</v>
      </c>
      <c r="AN97" s="274">
        <f>'GEF funding'!AM97+'Appendix 2'!AM97</f>
        <v>0</v>
      </c>
      <c r="AO97" s="274">
        <f>'GEF funding'!AN97+'Appendix 2'!AN97</f>
        <v>0</v>
      </c>
      <c r="AP97" s="274">
        <f>'GEF funding'!AO97+'Appendix 2'!AO97</f>
        <v>0</v>
      </c>
      <c r="AQ97" s="274">
        <f>'GEF funding'!AP97+'Appendix 2'!AP97</f>
        <v>2417.9164843501703</v>
      </c>
      <c r="AR97" s="241">
        <f>SUM(E97:AQ97)</f>
        <v>15324.081151177248</v>
      </c>
      <c r="AS97" s="276"/>
      <c r="AT97" s="135">
        <f t="shared" si="113"/>
        <v>3831.020287794312</v>
      </c>
      <c r="AU97" s="135">
        <f t="shared" si="113"/>
        <v>3831.020287794312</v>
      </c>
      <c r="AV97" s="135">
        <f t="shared" si="113"/>
        <v>3831.020287794312</v>
      </c>
      <c r="AW97" s="135">
        <f t="shared" si="113"/>
        <v>3831.020287794312</v>
      </c>
      <c r="AX97" s="147">
        <f t="shared" si="114"/>
        <v>15324.081151177248</v>
      </c>
      <c r="AY97" s="17"/>
      <c r="AZ97" s="607">
        <f>SUM(E97:N97)</f>
        <v>3729.6920257594475</v>
      </c>
      <c r="BA97" s="604">
        <f>SUM(O97:Y97)</f>
        <v>7110.4985353087704</v>
      </c>
      <c r="BB97" s="604">
        <f>SUM(Z97:AK97)</f>
        <v>2065.9741057588612</v>
      </c>
      <c r="BC97" s="604">
        <f>SUM(AL97:AQ97)</f>
        <v>2417.9164843501703</v>
      </c>
      <c r="BD97" s="615">
        <f t="shared" si="115"/>
        <v>15324.081151177252</v>
      </c>
      <c r="BF97" s="450">
        <f>SUM(E97:N97)</f>
        <v>3729.6920257594475</v>
      </c>
      <c r="BG97" s="444">
        <f>SUM(Z97:AK97)</f>
        <v>2065.9741057588612</v>
      </c>
      <c r="BH97" s="444"/>
      <c r="BI97" s="444"/>
      <c r="BJ97" s="444">
        <f>SUM(O97:Y97)</f>
        <v>7110.4985353087704</v>
      </c>
      <c r="BK97" s="637">
        <f t="shared" si="116"/>
        <v>12906.164666827079</v>
      </c>
    </row>
    <row r="98" spans="1:63" x14ac:dyDescent="0.25">
      <c r="A98" s="136"/>
      <c r="B98" s="258"/>
      <c r="C98" s="212">
        <v>4203</v>
      </c>
      <c r="D98" s="242" t="s">
        <v>150</v>
      </c>
      <c r="E98" s="238">
        <f>'GEF funding'!E98+'Appendix 2'!E98</f>
        <v>0</v>
      </c>
      <c r="F98" s="238">
        <f>'GEF funding'!F98+'Appendix 2'!F98</f>
        <v>0</v>
      </c>
      <c r="G98" s="238">
        <f>'GEF funding'!G98+'Appendix 2'!G98</f>
        <v>0</v>
      </c>
      <c r="H98" s="238">
        <f>'GEF funding'!H98+'Appendix 2'!H98</f>
        <v>2632.723782889022</v>
      </c>
      <c r="I98" s="274">
        <f>'GEF funding'!I98+'Appendix 2'!I98</f>
        <v>0</v>
      </c>
      <c r="J98" s="274">
        <f>'GEF funding'!J98+'Appendix 2'!J98</f>
        <v>0</v>
      </c>
      <c r="K98" s="274">
        <f>'GEF funding'!K98+'Appendix 2'!K98</f>
        <v>2632.723782889022</v>
      </c>
      <c r="L98" s="274">
        <f>'GEF funding'!L98+'Appendix 2'!L98</f>
        <v>0</v>
      </c>
      <c r="M98" s="274">
        <f>'GEF funding'!M98+'Appendix 2'!M98</f>
        <v>0</v>
      </c>
      <c r="N98" s="275">
        <f>'GEF funding'!N98+'Appendix 2'!N98</f>
        <v>2808.2387017482902</v>
      </c>
      <c r="O98" s="238">
        <f>'GEF funding'!O98+'Appendix 2'!O98</f>
        <v>0</v>
      </c>
      <c r="P98" s="238">
        <f>'GEF funding'!P98+'Appendix 2'!P98</f>
        <v>3212.8919307691481</v>
      </c>
      <c r="Q98" s="238">
        <f>'GEF funding'!Q98+'Appendix 2'!Q98</f>
        <v>842.72575233289126</v>
      </c>
      <c r="R98" s="238">
        <f>'GEF funding'!R98+'Appendix 2'!R98</f>
        <v>1632.781145144977</v>
      </c>
      <c r="S98" s="238">
        <f>'GEF funding'!S98+'Appendix 2'!S98</f>
        <v>3318.2326498107586</v>
      </c>
      <c r="T98" s="274">
        <f>'GEF funding'!T98+'Appendix 2'!T98</f>
        <v>790.05539281208564</v>
      </c>
      <c r="U98" s="274">
        <f>'GEF funding'!U98+'Appendix 2'!U98</f>
        <v>2370.1661784362568</v>
      </c>
      <c r="V98" s="274">
        <f>'GEF funding'!V98+'Appendix 2'!V98</f>
        <v>869.06093209329401</v>
      </c>
      <c r="W98" s="274">
        <f>'GEF funding'!W98+'Appendix 2'!W98</f>
        <v>1659.1163249053793</v>
      </c>
      <c r="X98" s="274">
        <f>'GEF funding'!X98+'Appendix 2'!X98</f>
        <v>0</v>
      </c>
      <c r="Y98" s="240">
        <f>'GEF funding'!Y98+'Appendix 2'!Y98</f>
        <v>2528.1772569986742</v>
      </c>
      <c r="Z98" s="239">
        <f>'GEF funding'!Z98+'Appendix 2'!Z98</f>
        <v>1377.3160705059076</v>
      </c>
      <c r="AA98" s="274">
        <f>'GEF funding'!AA98+'Appendix 2'!AA98</f>
        <v>1377.3160705059076</v>
      </c>
      <c r="AB98" s="274">
        <f>'GEF funding'!AB98+'Appendix 2'!AB98</f>
        <v>964.12124935413522</v>
      </c>
      <c r="AC98" s="274">
        <f>'GEF funding'!AC98+'Appendix 2'!AC98</f>
        <v>0</v>
      </c>
      <c r="AD98" s="274">
        <f>'GEF funding'!AD98+'Appendix 2'!AD98</f>
        <v>0</v>
      </c>
      <c r="AE98" s="274">
        <f>'GEF funding'!AE98+'Appendix 2'!AE98</f>
        <v>505.0158925188328</v>
      </c>
      <c r="AF98" s="274">
        <f>'GEF funding'!AF98+'Appendix 2'!AF98</f>
        <v>1469.137141872968</v>
      </c>
      <c r="AG98" s="274">
        <f>'GEF funding'!AG98+'Appendix 2'!AG98</f>
        <v>0</v>
      </c>
      <c r="AH98" s="274">
        <f>'GEF funding'!AH98+'Appendix 2'!AH98</f>
        <v>0</v>
      </c>
      <c r="AI98" s="274">
        <f>'GEF funding'!AI98+'Appendix 2'!AI98</f>
        <v>0</v>
      </c>
      <c r="AJ98" s="274">
        <f>'GEF funding'!AI98+'Appendix 2'!AI98</f>
        <v>0</v>
      </c>
      <c r="AK98" s="274">
        <f>'GEF funding'!AJ98+'Appendix 2'!AJ98</f>
        <v>0</v>
      </c>
      <c r="AL98" s="274">
        <f>'GEF funding'!AK98+'Appendix 2'!AK98</f>
        <v>0</v>
      </c>
      <c r="AM98" s="274">
        <f>'GEF funding'!AL98+'Appendix 2'!AL98</f>
        <v>10771.716037931226</v>
      </c>
      <c r="AN98" s="274">
        <f>'GEF funding'!AM98+'Appendix 2'!AM98</f>
        <v>0</v>
      </c>
      <c r="AO98" s="274">
        <f>'GEF funding'!AN98+'Appendix 2'!AN98</f>
        <v>0</v>
      </c>
      <c r="AP98" s="274">
        <f>'GEF funding'!AO98+'Appendix 2'!AO98</f>
        <v>0</v>
      </c>
      <c r="AQ98" s="274">
        <f>'GEF funding'!AP98+'Appendix 2'!AP98</f>
        <v>3626.8747265252559</v>
      </c>
      <c r="AR98" s="241">
        <f>SUM(E98:AQ98)</f>
        <v>45388.391020044037</v>
      </c>
      <c r="AS98" s="276"/>
      <c r="AT98" s="135">
        <f t="shared" si="113"/>
        <v>11347.097755011009</v>
      </c>
      <c r="AU98" s="135">
        <f t="shared" si="113"/>
        <v>11347.097755011009</v>
      </c>
      <c r="AV98" s="135">
        <f t="shared" si="113"/>
        <v>11347.097755011009</v>
      </c>
      <c r="AW98" s="135">
        <f t="shared" si="113"/>
        <v>11347.097755011009</v>
      </c>
      <c r="AX98" s="147">
        <f t="shared" si="114"/>
        <v>45388.391020044037</v>
      </c>
      <c r="AY98" s="17"/>
      <c r="AZ98" s="607">
        <f>SUM(E98:N98)</f>
        <v>8073.6862675263346</v>
      </c>
      <c r="BA98" s="604">
        <f>SUM(O98:Y98)</f>
        <v>17223.207563303466</v>
      </c>
      <c r="BB98" s="604">
        <f>SUM(Z98:AK98)</f>
        <v>5692.9064247577508</v>
      </c>
      <c r="BC98" s="604">
        <f>SUM(AL98:AQ98)</f>
        <v>14398.590764456483</v>
      </c>
      <c r="BD98" s="615">
        <f t="shared" si="115"/>
        <v>45388.391020044037</v>
      </c>
      <c r="BF98" s="450">
        <f>SUM(E98:N98)</f>
        <v>8073.6862675263346</v>
      </c>
      <c r="BG98" s="444">
        <f>SUM(Z98:AK98)</f>
        <v>5692.9064247577508</v>
      </c>
      <c r="BH98" s="444"/>
      <c r="BI98" s="444"/>
      <c r="BJ98" s="444">
        <f>SUM(O98:Y98)</f>
        <v>17223.207563303466</v>
      </c>
      <c r="BK98" s="637">
        <f t="shared" si="116"/>
        <v>30989.80025558755</v>
      </c>
    </row>
    <row r="99" spans="1:63" x14ac:dyDescent="0.25">
      <c r="A99" s="136"/>
      <c r="B99" s="258"/>
      <c r="C99" s="212">
        <v>4204</v>
      </c>
      <c r="D99" s="242" t="s">
        <v>151</v>
      </c>
      <c r="E99" s="238">
        <f>'GEF funding'!E99+'Appendix 2'!E99</f>
        <v>0</v>
      </c>
      <c r="F99" s="238">
        <f>'GEF funding'!F99+'Appendix 2'!F99</f>
        <v>0</v>
      </c>
      <c r="G99" s="238">
        <f>'GEF funding'!G99+'Appendix 2'!G99</f>
        <v>0</v>
      </c>
      <c r="H99" s="238">
        <f>'GEF funding'!H99+'Appendix 2'!H99</f>
        <v>0</v>
      </c>
      <c r="I99" s="274">
        <f>'GEF funding'!I99+'Appendix 2'!I99</f>
        <v>0</v>
      </c>
      <c r="J99" s="274">
        <f>'GEF funding'!J99+'Appendix 2'!J99</f>
        <v>0</v>
      </c>
      <c r="K99" s="274">
        <f>'GEF funding'!K99+'Appendix 2'!K99</f>
        <v>0</v>
      </c>
      <c r="L99" s="274">
        <f>'GEF funding'!L99+'Appendix 2'!L99</f>
        <v>0</v>
      </c>
      <c r="M99" s="274">
        <f>'GEF funding'!M99+'Appendix 2'!M99</f>
        <v>0</v>
      </c>
      <c r="N99" s="275">
        <f>'GEF funding'!N99+'Appendix 2'!N99</f>
        <v>13163.618914445109</v>
      </c>
      <c r="O99" s="238">
        <f>'GEF funding'!O99+'Appendix 2'!O99</f>
        <v>0</v>
      </c>
      <c r="P99" s="238">
        <f>'GEF funding'!P99+'Appendix 2'!P99</f>
        <v>3950.2769640604274</v>
      </c>
      <c r="Q99" s="238">
        <f>'GEF funding'!Q99+'Appendix 2'!Q99</f>
        <v>3950.2769640604274</v>
      </c>
      <c r="R99" s="238">
        <f>'GEF funding'!R99+'Appendix 2'!R99</f>
        <v>3950.2769640604274</v>
      </c>
      <c r="S99" s="238">
        <f>'GEF funding'!S99+'Appendix 2'!S99</f>
        <v>11850.830892181282</v>
      </c>
      <c r="T99" s="274">
        <f>'GEF funding'!T99+'Appendix 2'!T99</f>
        <v>0</v>
      </c>
      <c r="U99" s="274">
        <f>'GEF funding'!U99+'Appendix 2'!U99</f>
        <v>0</v>
      </c>
      <c r="V99" s="274">
        <f>'GEF funding'!V99+'Appendix 2'!V99</f>
        <v>3950.2769640604274</v>
      </c>
      <c r="W99" s="274">
        <f>'GEF funding'!W99+'Appendix 2'!W99</f>
        <v>7900.5539281208548</v>
      </c>
      <c r="X99" s="274">
        <f>'GEF funding'!X99+'Appendix 2'!X99</f>
        <v>0</v>
      </c>
      <c r="Y99" s="240">
        <f>'GEF funding'!Y99+'Appendix 2'!Y99</f>
        <v>11850.830892181282</v>
      </c>
      <c r="Z99" s="239">
        <f>'GEF funding'!Z99+'Appendix 2'!Z99</f>
        <v>0</v>
      </c>
      <c r="AA99" s="274">
        <f>'GEF funding'!AA99+'Appendix 2'!AA99</f>
        <v>0</v>
      </c>
      <c r="AB99" s="274">
        <f>'GEF funding'!AB99+'Appendix 2'!AB99</f>
        <v>4591.0535683530252</v>
      </c>
      <c r="AC99" s="274">
        <f>'GEF funding'!AC99+'Appendix 2'!AC99</f>
        <v>0</v>
      </c>
      <c r="AD99" s="274">
        <f>'GEF funding'!AD99+'Appendix 2'!AD99</f>
        <v>0</v>
      </c>
      <c r="AE99" s="274">
        <f>'GEF funding'!AE99+'Appendix 2'!AE99</f>
        <v>2295.5267841765126</v>
      </c>
      <c r="AF99" s="274">
        <f>'GEF funding'!AF99+'Appendix 2'!AF99</f>
        <v>6886.5803525295378</v>
      </c>
      <c r="AG99" s="274">
        <f>'GEF funding'!AG99+'Appendix 2'!AG99</f>
        <v>0</v>
      </c>
      <c r="AH99" s="274">
        <f>'GEF funding'!AH99+'Appendix 2'!AH99</f>
        <v>0</v>
      </c>
      <c r="AI99" s="274">
        <f>'GEF funding'!AI99+'Appendix 2'!AI99</f>
        <v>0</v>
      </c>
      <c r="AJ99" s="274">
        <f>'GEF funding'!AI99+'Appendix 2'!AI99</f>
        <v>0</v>
      </c>
      <c r="AK99" s="274">
        <f>'GEF funding'!AJ99+'Appendix 2'!AJ99</f>
        <v>0</v>
      </c>
      <c r="AL99" s="274">
        <f>'GEF funding'!AK99+'Appendix 2'!AK99</f>
        <v>0</v>
      </c>
      <c r="AM99" s="274">
        <f>'GEF funding'!AL99+'Appendix 2'!AL99</f>
        <v>0</v>
      </c>
      <c r="AN99" s="274">
        <f>'GEF funding'!AM99+'Appendix 2'!AM99</f>
        <v>16157.574056896841</v>
      </c>
      <c r="AO99" s="274">
        <f>'GEF funding'!AN99+'Appendix 2'!AN99</f>
        <v>0</v>
      </c>
      <c r="AP99" s="274">
        <f>'GEF funding'!AO99+'Appendix 2'!AO99</f>
        <v>0</v>
      </c>
      <c r="AQ99" s="274">
        <f>'GEF funding'!AP99+'Appendix 2'!AP99</f>
        <v>0</v>
      </c>
      <c r="AR99" s="241">
        <f>SUM(E99:AQ99)</f>
        <v>90497.67724512615</v>
      </c>
      <c r="AS99" s="276"/>
      <c r="AT99" s="135">
        <f t="shared" si="113"/>
        <v>22624.419311281537</v>
      </c>
      <c r="AU99" s="135">
        <f t="shared" si="113"/>
        <v>22624.419311281537</v>
      </c>
      <c r="AV99" s="135">
        <f t="shared" si="113"/>
        <v>22624.419311281537</v>
      </c>
      <c r="AW99" s="135">
        <f t="shared" si="113"/>
        <v>22624.419311281537</v>
      </c>
      <c r="AX99" s="147">
        <f t="shared" ref="AX99" si="117">SUM(AT99:AW99)</f>
        <v>90497.67724512615</v>
      </c>
      <c r="AY99" s="17"/>
      <c r="AZ99" s="607">
        <f>SUM(E99:N99)</f>
        <v>13163.618914445109</v>
      </c>
      <c r="BA99" s="604">
        <f>SUM(O99:Y99)</f>
        <v>47403.323568725129</v>
      </c>
      <c r="BB99" s="604">
        <f>SUM(Z99:AK99)</f>
        <v>13773.160705059076</v>
      </c>
      <c r="BC99" s="604">
        <f>SUM(AL99:AQ99)</f>
        <v>16157.574056896841</v>
      </c>
      <c r="BD99" s="615">
        <f t="shared" si="115"/>
        <v>90497.677245126164</v>
      </c>
      <c r="BF99" s="450">
        <f>SUM(E99:N99)</f>
        <v>13163.618914445109</v>
      </c>
      <c r="BG99" s="444">
        <f>SUM(Z99:AK99)</f>
        <v>13773.160705059076</v>
      </c>
      <c r="BH99" s="444"/>
      <c r="BI99" s="444"/>
      <c r="BJ99" s="444">
        <f>SUM(O99:Y99)</f>
        <v>47403.323568725129</v>
      </c>
      <c r="BK99" s="637">
        <f t="shared" si="116"/>
        <v>74340.103188229317</v>
      </c>
    </row>
    <row r="100" spans="1:63" x14ac:dyDescent="0.25">
      <c r="A100" s="136"/>
      <c r="B100" s="258"/>
      <c r="C100" s="258"/>
      <c r="D100" s="269"/>
      <c r="E100" s="260"/>
      <c r="F100" s="263"/>
      <c r="G100" s="263"/>
      <c r="H100" s="263"/>
      <c r="I100" s="261"/>
      <c r="J100" s="261"/>
      <c r="K100" s="261"/>
      <c r="L100" s="685"/>
      <c r="M100" s="685"/>
      <c r="N100" s="262"/>
      <c r="O100" s="260"/>
      <c r="P100" s="263"/>
      <c r="Q100" s="263"/>
      <c r="R100" s="263"/>
      <c r="S100" s="263"/>
      <c r="T100" s="261"/>
      <c r="U100" s="261"/>
      <c r="V100" s="261"/>
      <c r="W100" s="261"/>
      <c r="X100" s="261"/>
      <c r="Y100" s="311"/>
      <c r="Z100" s="263"/>
      <c r="AA100" s="261"/>
      <c r="AB100" s="261"/>
      <c r="AC100" s="261"/>
      <c r="AD100" s="261"/>
      <c r="AE100" s="261"/>
      <c r="AF100" s="261"/>
      <c r="AG100" s="261"/>
      <c r="AH100" s="261"/>
      <c r="AI100" s="261"/>
      <c r="AJ100" s="261"/>
      <c r="AK100" s="261"/>
      <c r="AL100" s="261"/>
      <c r="AM100" s="261"/>
      <c r="AN100" s="261"/>
      <c r="AO100" s="261"/>
      <c r="AP100" s="261"/>
      <c r="AQ100" s="261"/>
      <c r="AR100" s="261"/>
      <c r="AS100" s="264"/>
      <c r="AT100" s="256"/>
      <c r="AU100" s="256"/>
      <c r="AV100" s="256"/>
      <c r="AW100" s="256"/>
      <c r="AX100" s="365"/>
      <c r="AY100" s="17"/>
      <c r="AZ100" s="607"/>
      <c r="BA100" s="604"/>
      <c r="BB100" s="604"/>
      <c r="BC100" s="604"/>
      <c r="BD100" s="615"/>
      <c r="BF100" s="174"/>
      <c r="BG100" s="168"/>
      <c r="BH100" s="383"/>
      <c r="BI100" s="383"/>
      <c r="BJ100" s="383"/>
      <c r="BK100" s="635"/>
    </row>
    <row r="101" spans="1:63" x14ac:dyDescent="0.25">
      <c r="A101" s="136"/>
      <c r="B101" s="258"/>
      <c r="C101" s="258">
        <v>4299</v>
      </c>
      <c r="D101" s="269" t="s">
        <v>146</v>
      </c>
      <c r="E101" s="277">
        <f>SUM(E96:E99)</f>
        <v>0</v>
      </c>
      <c r="F101" s="277">
        <f t="shared" ref="F101:H101" si="118">SUM(F96:F99)</f>
        <v>0</v>
      </c>
      <c r="G101" s="277">
        <f t="shared" si="118"/>
        <v>0</v>
      </c>
      <c r="H101" s="277">
        <f t="shared" si="118"/>
        <v>4387.8729714817036</v>
      </c>
      <c r="I101" s="256">
        <f t="shared" ref="I101:AR101" si="119">SUM(I96:I99)</f>
        <v>0</v>
      </c>
      <c r="J101" s="256">
        <f t="shared" si="119"/>
        <v>0</v>
      </c>
      <c r="K101" s="256">
        <f t="shared" si="119"/>
        <v>20184.215668815836</v>
      </c>
      <c r="L101" s="256">
        <f t="shared" si="119"/>
        <v>0</v>
      </c>
      <c r="M101" s="256">
        <f t="shared" si="119"/>
        <v>0</v>
      </c>
      <c r="N101" s="278">
        <f t="shared" si="119"/>
        <v>50855.447739472933</v>
      </c>
      <c r="O101" s="277">
        <f t="shared" si="119"/>
        <v>0</v>
      </c>
      <c r="P101" s="277">
        <f t="shared" si="119"/>
        <v>32313.265566014299</v>
      </c>
      <c r="Q101" s="277">
        <f t="shared" si="119"/>
        <v>17499.726950787695</v>
      </c>
      <c r="R101" s="277">
        <f t="shared" si="119"/>
        <v>20199.082876228986</v>
      </c>
      <c r="S101" s="277">
        <f t="shared" si="119"/>
        <v>51840.801358353012</v>
      </c>
      <c r="T101" s="256">
        <f t="shared" si="119"/>
        <v>6057.0913448926558</v>
      </c>
      <c r="U101" s="256">
        <f t="shared" si="119"/>
        <v>18171.274034677968</v>
      </c>
      <c r="V101" s="256">
        <f t="shared" si="119"/>
        <v>18131.771265037365</v>
      </c>
      <c r="W101" s="256">
        <f t="shared" si="119"/>
        <v>27651.938748422992</v>
      </c>
      <c r="X101" s="256">
        <f t="shared" si="119"/>
        <v>0</v>
      </c>
      <c r="Y101" s="564">
        <f t="shared" ref="Y101:AQ101" si="120">SUM(Y96:Y99)</f>
        <v>45783.710013460353</v>
      </c>
      <c r="Z101" s="279">
        <f t="shared" si="120"/>
        <v>10559.423207211958</v>
      </c>
      <c r="AA101" s="256">
        <f t="shared" si="120"/>
        <v>10559.423207211958</v>
      </c>
      <c r="AB101" s="256">
        <f t="shared" si="120"/>
        <v>16068.687489235588</v>
      </c>
      <c r="AC101" s="256">
        <f t="shared" si="120"/>
        <v>0</v>
      </c>
      <c r="AD101" s="256">
        <f t="shared" si="120"/>
        <v>0</v>
      </c>
      <c r="AE101" s="256">
        <f t="shared" si="120"/>
        <v>10536.467939370194</v>
      </c>
      <c r="AF101" s="256">
        <f t="shared" si="120"/>
        <v>26605.155428605784</v>
      </c>
      <c r="AG101" s="256">
        <f t="shared" si="120"/>
        <v>0</v>
      </c>
      <c r="AH101" s="256">
        <f t="shared" si="120"/>
        <v>0</v>
      </c>
      <c r="AI101" s="256">
        <f t="shared" si="120"/>
        <v>0</v>
      </c>
      <c r="AJ101" s="256">
        <f t="shared" si="120"/>
        <v>0</v>
      </c>
      <c r="AK101" s="256">
        <f t="shared" si="120"/>
        <v>0</v>
      </c>
      <c r="AL101" s="256">
        <f t="shared" si="120"/>
        <v>0</v>
      </c>
      <c r="AM101" s="256">
        <f t="shared" si="120"/>
        <v>10771.716037931226</v>
      </c>
      <c r="AN101" s="256">
        <f t="shared" si="120"/>
        <v>16157.574056896841</v>
      </c>
      <c r="AO101" s="256">
        <f t="shared" si="120"/>
        <v>0</v>
      </c>
      <c r="AP101" s="256">
        <f t="shared" si="120"/>
        <v>0</v>
      </c>
      <c r="AQ101" s="256">
        <f t="shared" si="120"/>
        <v>6044.7912108754263</v>
      </c>
      <c r="AR101" s="256">
        <f t="shared" si="119"/>
        <v>420379.43711498479</v>
      </c>
      <c r="AS101" s="264"/>
      <c r="AT101" s="256">
        <f t="shared" ref="AT101:AW101" si="121">SUM(AT96:AT99)</f>
        <v>105094.8592787462</v>
      </c>
      <c r="AU101" s="256">
        <f t="shared" si="121"/>
        <v>105094.8592787462</v>
      </c>
      <c r="AV101" s="256">
        <f t="shared" si="121"/>
        <v>105094.8592787462</v>
      </c>
      <c r="AW101" s="256">
        <f t="shared" si="121"/>
        <v>105094.8592787462</v>
      </c>
      <c r="AX101" s="256">
        <f t="shared" ref="AX101" si="122">SUM(AX96:AX99)</f>
        <v>420379.43711498479</v>
      </c>
      <c r="AY101" s="17"/>
      <c r="AZ101" s="608">
        <f>SUM(E101:N101)</f>
        <v>75427.536379770463</v>
      </c>
      <c r="BA101" s="49">
        <f>SUM(O101:Y101)</f>
        <v>237648.66215787531</v>
      </c>
      <c r="BB101" s="49">
        <f>SUM(Z101:AK101)</f>
        <v>74329.157271635486</v>
      </c>
      <c r="BC101" s="49">
        <f>SUM(AL101:AQ101)</f>
        <v>32974.08130570349</v>
      </c>
      <c r="BD101" s="616">
        <f>SUM(AZ101:BC101)</f>
        <v>420379.43711498473</v>
      </c>
      <c r="BF101" s="460">
        <f>SUM(E101:N101)</f>
        <v>75427.536379770463</v>
      </c>
      <c r="BG101" s="461">
        <f>SUM(Z101:AK101)</f>
        <v>74329.157271635486</v>
      </c>
      <c r="BH101" s="461"/>
      <c r="BI101" s="461"/>
      <c r="BJ101" s="461">
        <f>SUM(O101:Y101)</f>
        <v>237648.66215787531</v>
      </c>
      <c r="BK101" s="638">
        <f>SUM(BF101:BJ101)</f>
        <v>387405.35580928123</v>
      </c>
    </row>
    <row r="102" spans="1:63" x14ac:dyDescent="0.25">
      <c r="A102" s="142"/>
      <c r="B102" s="284"/>
      <c r="C102" s="284"/>
      <c r="D102" s="284"/>
      <c r="E102" s="285"/>
      <c r="F102" s="286"/>
      <c r="G102" s="286"/>
      <c r="H102" s="286"/>
      <c r="I102" s="286"/>
      <c r="J102" s="286"/>
      <c r="K102" s="286"/>
      <c r="L102" s="286"/>
      <c r="M102" s="286"/>
      <c r="N102" s="287"/>
      <c r="O102" s="285"/>
      <c r="P102" s="286"/>
      <c r="Q102" s="286"/>
      <c r="R102" s="286"/>
      <c r="S102" s="286"/>
      <c r="T102" s="286"/>
      <c r="U102" s="286"/>
      <c r="V102" s="286"/>
      <c r="W102" s="286"/>
      <c r="X102" s="273"/>
      <c r="Y102" s="287"/>
      <c r="Z102" s="286"/>
      <c r="AA102" s="286"/>
      <c r="AB102" s="286"/>
      <c r="AC102" s="286"/>
      <c r="AD102" s="286"/>
      <c r="AE102" s="286"/>
      <c r="AF102" s="286"/>
      <c r="AG102" s="286"/>
      <c r="AH102" s="286"/>
      <c r="AI102" s="286"/>
      <c r="AJ102" s="286"/>
      <c r="AK102" s="286"/>
      <c r="AL102" s="286"/>
      <c r="AM102" s="286"/>
      <c r="AN102" s="286"/>
      <c r="AO102" s="286"/>
      <c r="AP102" s="286"/>
      <c r="AQ102" s="286"/>
      <c r="AR102" s="286"/>
      <c r="AS102" s="312"/>
      <c r="AT102" s="289"/>
      <c r="AU102" s="289"/>
      <c r="AV102" s="289"/>
      <c r="AW102" s="289"/>
      <c r="AX102" s="376"/>
      <c r="AY102" s="17"/>
      <c r="AZ102" s="607"/>
      <c r="BA102" s="604"/>
      <c r="BB102" s="604"/>
      <c r="BC102" s="604"/>
      <c r="BD102" s="615"/>
      <c r="BF102" s="174"/>
      <c r="BG102" s="168"/>
      <c r="BH102" s="383"/>
      <c r="BI102" s="383"/>
      <c r="BJ102" s="383"/>
      <c r="BK102" s="635"/>
    </row>
    <row r="103" spans="1:63" x14ac:dyDescent="0.25">
      <c r="A103" s="136"/>
      <c r="B103" s="258">
        <v>4300</v>
      </c>
      <c r="C103" s="258" t="s">
        <v>152</v>
      </c>
      <c r="D103" s="269"/>
      <c r="E103" s="270"/>
      <c r="F103" s="273"/>
      <c r="G103" s="273"/>
      <c r="H103" s="273"/>
      <c r="I103" s="271"/>
      <c r="J103" s="271"/>
      <c r="K103" s="271"/>
      <c r="L103" s="687"/>
      <c r="M103" s="687"/>
      <c r="N103" s="272"/>
      <c r="O103" s="270"/>
      <c r="P103" s="273"/>
      <c r="Q103" s="273"/>
      <c r="R103" s="273"/>
      <c r="S103" s="273"/>
      <c r="T103" s="271"/>
      <c r="U103" s="271"/>
      <c r="V103" s="271"/>
      <c r="W103" s="271"/>
      <c r="X103" s="271"/>
      <c r="Y103" s="287"/>
      <c r="Z103" s="273"/>
      <c r="AA103" s="271"/>
      <c r="AB103" s="271"/>
      <c r="AC103" s="271"/>
      <c r="AD103" s="271"/>
      <c r="AE103" s="271"/>
      <c r="AF103" s="271"/>
      <c r="AG103" s="271"/>
      <c r="AH103" s="271"/>
      <c r="AI103" s="271"/>
      <c r="AJ103" s="271"/>
      <c r="AK103" s="271"/>
      <c r="AL103" s="271"/>
      <c r="AM103" s="271"/>
      <c r="AN103" s="271"/>
      <c r="AO103" s="271"/>
      <c r="AP103" s="271"/>
      <c r="AQ103" s="271"/>
      <c r="AR103" s="271"/>
      <c r="AS103" s="264"/>
      <c r="AT103" s="256"/>
      <c r="AU103" s="256"/>
      <c r="AV103" s="256"/>
      <c r="AW103" s="256"/>
      <c r="AX103" s="365"/>
      <c r="AY103" s="17"/>
      <c r="AZ103" s="607"/>
      <c r="BA103" s="604"/>
      <c r="BB103" s="604"/>
      <c r="BC103" s="604"/>
      <c r="BD103" s="615"/>
      <c r="BF103" s="174"/>
      <c r="BG103" s="168"/>
      <c r="BH103" s="383"/>
      <c r="BI103" s="383"/>
      <c r="BJ103" s="383"/>
      <c r="BK103" s="635"/>
    </row>
    <row r="104" spans="1:63" x14ac:dyDescent="0.25">
      <c r="A104" s="136"/>
      <c r="B104" s="258"/>
      <c r="C104" s="212">
        <v>4301</v>
      </c>
      <c r="D104" s="242" t="s">
        <v>153</v>
      </c>
      <c r="E104" s="238">
        <f>'GEF funding'!E104+'Appendix 2'!E104</f>
        <v>0</v>
      </c>
      <c r="F104" s="238">
        <f>'GEF funding'!F104+'Appendix 2'!F104</f>
        <v>0</v>
      </c>
      <c r="G104" s="238">
        <f>'GEF funding'!G104+'Appendix 2'!G104</f>
        <v>0</v>
      </c>
      <c r="H104" s="238">
        <f>'GEF funding'!H104+'Appendix 2'!H104</f>
        <v>0</v>
      </c>
      <c r="I104" s="274">
        <f>'GEF funding'!I104+'Appendix 2'!I104</f>
        <v>0</v>
      </c>
      <c r="J104" s="274">
        <f>'GEF funding'!J104+'Appendix 2'!J104</f>
        <v>0</v>
      </c>
      <c r="K104" s="274">
        <f>'GEF funding'!K104+'Appendix 2'!K104</f>
        <v>0</v>
      </c>
      <c r="L104" s="274">
        <f>'GEF funding'!L104+'Appendix 2'!L104</f>
        <v>0</v>
      </c>
      <c r="M104" s="274">
        <f>'GEF funding'!M104+'Appendix 2'!M104</f>
        <v>0</v>
      </c>
      <c r="N104" s="275">
        <f>'GEF funding'!N104+'Appendix 2'!N104</f>
        <v>0</v>
      </c>
      <c r="O104" s="238">
        <f>'GEF funding'!O104+'Appendix 2'!O104</f>
        <v>13464.645047414035</v>
      </c>
      <c r="P104" s="238">
        <f>'GEF funding'!P104+'Appendix 2'!P104</f>
        <v>8078.7870284484206</v>
      </c>
      <c r="Q104" s="238">
        <f>'GEF funding'!Q104+'Appendix 2'!Q104</f>
        <v>0</v>
      </c>
      <c r="R104" s="238">
        <f>'GEF funding'!R104+'Appendix 2'!R104</f>
        <v>0</v>
      </c>
      <c r="S104" s="238">
        <f>'GEF funding'!S104+'Appendix 2'!S104</f>
        <v>0</v>
      </c>
      <c r="T104" s="274">
        <f>'GEF funding'!T104+'Appendix 2'!T104</f>
        <v>0</v>
      </c>
      <c r="U104" s="274">
        <f>'GEF funding'!U104+'Appendix 2'!U104</f>
        <v>0</v>
      </c>
      <c r="V104" s="274">
        <f>'GEF funding'!V104+'Appendix 2'!V104</f>
        <v>0</v>
      </c>
      <c r="W104" s="274">
        <f>'GEF funding'!W104+'Appendix 2'!W104</f>
        <v>0</v>
      </c>
      <c r="X104" s="274">
        <f>'GEF funding'!X104+'Appendix 2'!X104</f>
        <v>0</v>
      </c>
      <c r="Y104" s="240">
        <f>'GEF funding'!Y104+'Appendix 2'!Y104</f>
        <v>0</v>
      </c>
      <c r="Z104" s="239">
        <f>'GEF funding'!Z104+'Appendix 2'!Z104</f>
        <v>0</v>
      </c>
      <c r="AA104" s="274">
        <f>'GEF funding'!AA104+'Appendix 2'!AA104</f>
        <v>0</v>
      </c>
      <c r="AB104" s="274">
        <f>'GEF funding'!AB104+'Appendix 2'!AB104</f>
        <v>0</v>
      </c>
      <c r="AC104" s="274">
        <f>'GEF funding'!AC104+'Appendix 2'!AC104</f>
        <v>0</v>
      </c>
      <c r="AD104" s="274">
        <f>'GEF funding'!AD104+'Appendix 2'!AD104</f>
        <v>0</v>
      </c>
      <c r="AE104" s="274">
        <f>'GEF funding'!AE104+'Appendix 2'!AE104</f>
        <v>0</v>
      </c>
      <c r="AF104" s="274">
        <f>'GEF funding'!AF104+'Appendix 2'!AF104</f>
        <v>0</v>
      </c>
      <c r="AG104" s="274">
        <f>'GEF funding'!AG104+'Appendix 2'!AG104</f>
        <v>0</v>
      </c>
      <c r="AH104" s="274">
        <f>'GEF funding'!AH104+'Appendix 2'!AH104</f>
        <v>0</v>
      </c>
      <c r="AI104" s="274">
        <f>'GEF funding'!AI104+'Appendix 2'!AI104</f>
        <v>0</v>
      </c>
      <c r="AJ104" s="274">
        <f>'GEF funding'!AI104+'Appendix 2'!AI104</f>
        <v>0</v>
      </c>
      <c r="AK104" s="274">
        <f>'GEF funding'!AJ104+'Appendix 2'!AJ104</f>
        <v>0</v>
      </c>
      <c r="AL104" s="274">
        <f>'GEF funding'!AK104+'Appendix 2'!AK104</f>
        <v>0</v>
      </c>
      <c r="AM104" s="274">
        <f>'GEF funding'!AL104+'Appendix 2'!AL104</f>
        <v>0</v>
      </c>
      <c r="AN104" s="274">
        <f>'GEF funding'!AM104+'Appendix 2'!AM104</f>
        <v>0</v>
      </c>
      <c r="AO104" s="274">
        <f>'GEF funding'!AN104+'Appendix 2'!AN104</f>
        <v>0</v>
      </c>
      <c r="AP104" s="274">
        <f>'GEF funding'!AO104+'Appendix 2'!AO104</f>
        <v>0</v>
      </c>
      <c r="AQ104" s="274">
        <f>'GEF funding'!AP104+'Appendix 2'!AP104</f>
        <v>0</v>
      </c>
      <c r="AR104" s="241">
        <f>SUM(E104:AQ104)</f>
        <v>21543.432075862456</v>
      </c>
      <c r="AS104" s="276"/>
      <c r="AT104" s="135">
        <f t="shared" ref="AT104:AX106" si="123">$AR104/4</f>
        <v>5385.8580189656141</v>
      </c>
      <c r="AU104" s="135">
        <f t="shared" si="123"/>
        <v>5385.8580189656141</v>
      </c>
      <c r="AV104" s="135">
        <f t="shared" si="123"/>
        <v>5385.8580189656141</v>
      </c>
      <c r="AW104" s="135">
        <f t="shared" si="123"/>
        <v>5385.8580189656141</v>
      </c>
      <c r="AX104" s="135">
        <f t="shared" si="123"/>
        <v>5385.8580189656141</v>
      </c>
      <c r="AY104" s="17"/>
      <c r="AZ104" s="607">
        <f>SUM(E104:N104)</f>
        <v>0</v>
      </c>
      <c r="BA104" s="604">
        <f>SUM(O104:Y104)</f>
        <v>21543.432075862456</v>
      </c>
      <c r="BB104" s="604">
        <f>SUM(Z104:AK104)</f>
        <v>0</v>
      </c>
      <c r="BC104" s="604">
        <f>SUM(AL104:AQ104)</f>
        <v>0</v>
      </c>
      <c r="BD104" s="615">
        <f t="shared" ref="BD104:BD106" si="124">SUM(AZ104:BC104)</f>
        <v>21543.432075862456</v>
      </c>
      <c r="BF104" s="450">
        <f>SUM(E104:N104)</f>
        <v>0</v>
      </c>
      <c r="BG104" s="444">
        <f>SUM(Z104:AK104)</f>
        <v>0</v>
      </c>
      <c r="BH104" s="444"/>
      <c r="BI104" s="444"/>
      <c r="BJ104" s="444">
        <f>SUM(O104:Y104)</f>
        <v>21543.432075862456</v>
      </c>
      <c r="BK104" s="637">
        <f t="shared" ref="BK104:BK106" si="125">SUM(BF104:BJ104)</f>
        <v>21543.432075862456</v>
      </c>
    </row>
    <row r="105" spans="1:63" x14ac:dyDescent="0.25">
      <c r="A105" s="136"/>
      <c r="B105" s="258"/>
      <c r="C105" s="212">
        <v>4302</v>
      </c>
      <c r="D105" s="242" t="str">
        <f>'GEF funding'!D105</f>
        <v>Use of laboratory facilities and herbarium</v>
      </c>
      <c r="E105" s="238">
        <f>'GEF funding'!E105+'Appendix 2'!E105</f>
        <v>0</v>
      </c>
      <c r="F105" s="238">
        <f>'GEF funding'!F105+'Appendix 2'!F105</f>
        <v>0</v>
      </c>
      <c r="G105" s="238">
        <f>'GEF funding'!G105+'Appendix 2'!G105</f>
        <v>0</v>
      </c>
      <c r="H105" s="238">
        <f>'GEF funding'!H105+'Appendix 2'!H105</f>
        <v>0</v>
      </c>
      <c r="I105" s="274">
        <f>'GEF funding'!I105+'Appendix 2'!I105</f>
        <v>0</v>
      </c>
      <c r="J105" s="274">
        <f>'GEF funding'!J105+'Appendix 2'!J105</f>
        <v>0</v>
      </c>
      <c r="K105" s="274">
        <f>'GEF funding'!K105+'Appendix 2'!K105</f>
        <v>0</v>
      </c>
      <c r="L105" s="274">
        <f>'GEF funding'!L105+'Appendix 2'!L105</f>
        <v>0</v>
      </c>
      <c r="M105" s="274">
        <f>'GEF funding'!M105+'Appendix 2'!M105</f>
        <v>0</v>
      </c>
      <c r="N105" s="275">
        <f>'GEF funding'!N105+'Appendix 2'!N105</f>
        <v>8775.7459429634073</v>
      </c>
      <c r="O105" s="238">
        <f>'GEF funding'!O105+'Appendix 2'!O105</f>
        <v>0</v>
      </c>
      <c r="P105" s="238">
        <f>'GEF funding'!P105+'Appendix 2'!P105</f>
        <v>2633.5179760402852</v>
      </c>
      <c r="Q105" s="238">
        <f>'GEF funding'!Q105+'Appendix 2'!Q105</f>
        <v>2633.5179760402852</v>
      </c>
      <c r="R105" s="238">
        <f>'GEF funding'!R105+'Appendix 2'!R105</f>
        <v>2633.5179760402852</v>
      </c>
      <c r="S105" s="238">
        <f>'GEF funding'!S105+'Appendix 2'!S105</f>
        <v>7900.5539281208548</v>
      </c>
      <c r="T105" s="274">
        <f>'GEF funding'!T105+'Appendix 2'!T105</f>
        <v>0</v>
      </c>
      <c r="U105" s="274">
        <f>'GEF funding'!U105+'Appendix 2'!U105</f>
        <v>0</v>
      </c>
      <c r="V105" s="274">
        <f>'GEF funding'!V105+'Appendix 2'!V105</f>
        <v>790.05539281208564</v>
      </c>
      <c r="W105" s="274">
        <f>'GEF funding'!W105+'Appendix 2'!W105</f>
        <v>7110.4985353087704</v>
      </c>
      <c r="X105" s="274">
        <f>'GEF funding'!X105+'Appendix 2'!X105</f>
        <v>0</v>
      </c>
      <c r="Y105" s="240">
        <f>'GEF funding'!Y105+'Appendix 2'!Y105</f>
        <v>7900.5539281208548</v>
      </c>
      <c r="Z105" s="239">
        <f>'GEF funding'!Z105+'Appendix 2'!Z105</f>
        <v>0</v>
      </c>
      <c r="AA105" s="274">
        <f>'GEF funding'!AA105+'Appendix 2'!AA105</f>
        <v>0</v>
      </c>
      <c r="AB105" s="274">
        <f>'GEF funding'!AB105+'Appendix 2'!AB105</f>
        <v>4131.9482115177225</v>
      </c>
      <c r="AC105" s="274">
        <f>'GEF funding'!AC105+'Appendix 2'!AC105</f>
        <v>0</v>
      </c>
      <c r="AD105" s="274">
        <f>'GEF funding'!AD105+'Appendix 2'!AD105</f>
        <v>0</v>
      </c>
      <c r="AE105" s="274">
        <f>'GEF funding'!AE105+'Appendix 2'!AE105</f>
        <v>459.10535683530253</v>
      </c>
      <c r="AF105" s="274">
        <f>'GEF funding'!AF105+'Appendix 2'!AF105</f>
        <v>4591.0535683530252</v>
      </c>
      <c r="AG105" s="274">
        <f>'GEF funding'!AG105+'Appendix 2'!AG105</f>
        <v>0</v>
      </c>
      <c r="AH105" s="274">
        <f>'GEF funding'!AH105+'Appendix 2'!AH105</f>
        <v>0</v>
      </c>
      <c r="AI105" s="274">
        <f>'GEF funding'!AI105+'Appendix 2'!AI105</f>
        <v>0</v>
      </c>
      <c r="AJ105" s="274">
        <f>'GEF funding'!AI105+'Appendix 2'!AI105</f>
        <v>0</v>
      </c>
      <c r="AK105" s="274">
        <f>'GEF funding'!AJ105+'Appendix 2'!AJ105</f>
        <v>0</v>
      </c>
      <c r="AL105" s="274">
        <f>'GEF funding'!AK105+'Appendix 2'!AK105</f>
        <v>0</v>
      </c>
      <c r="AM105" s="274">
        <f>'GEF funding'!AL105+'Appendix 2'!AL105</f>
        <v>0</v>
      </c>
      <c r="AN105" s="274">
        <f>'GEF funding'!AM105+'Appendix 2'!AM105</f>
        <v>0</v>
      </c>
      <c r="AO105" s="274">
        <f>'GEF funding'!AN105+'Appendix 2'!AN105</f>
        <v>0</v>
      </c>
      <c r="AP105" s="274">
        <f>'GEF funding'!AO105+'Appendix 2'!AO105</f>
        <v>0</v>
      </c>
      <c r="AQ105" s="274">
        <f>'GEF funding'!AP105+'Appendix 2'!AP105</f>
        <v>0</v>
      </c>
      <c r="AR105" s="241">
        <f>SUM(E105:AQ105)</f>
        <v>49560.068792152881</v>
      </c>
      <c r="AS105" s="276"/>
      <c r="AT105" s="135">
        <f t="shared" si="123"/>
        <v>12390.01719803822</v>
      </c>
      <c r="AU105" s="135">
        <f t="shared" si="123"/>
        <v>12390.01719803822</v>
      </c>
      <c r="AV105" s="135">
        <f t="shared" si="123"/>
        <v>12390.01719803822</v>
      </c>
      <c r="AW105" s="135">
        <f t="shared" si="123"/>
        <v>12390.01719803822</v>
      </c>
      <c r="AX105" s="135">
        <f t="shared" si="123"/>
        <v>12390.01719803822</v>
      </c>
      <c r="AY105" s="17"/>
      <c r="AZ105" s="607">
        <f>SUM(E105:N105)</f>
        <v>8775.7459429634073</v>
      </c>
      <c r="BA105" s="604">
        <f>SUM(O105:Y105)</f>
        <v>31602.215712483419</v>
      </c>
      <c r="BB105" s="604">
        <f>SUM(Z105:AK105)</f>
        <v>9182.1071367060504</v>
      </c>
      <c r="BC105" s="604">
        <f>SUM(AL105:AQ105)</f>
        <v>0</v>
      </c>
      <c r="BD105" s="615">
        <f t="shared" si="124"/>
        <v>49560.068792152873</v>
      </c>
      <c r="BF105" s="450">
        <f>SUM(E105:N105)</f>
        <v>8775.7459429634073</v>
      </c>
      <c r="BG105" s="444">
        <f>SUM(Z105:AK105)</f>
        <v>9182.1071367060504</v>
      </c>
      <c r="BH105" s="444"/>
      <c r="BI105" s="444"/>
      <c r="BJ105" s="444">
        <f>SUM(O105:Y105)</f>
        <v>31602.215712483419</v>
      </c>
      <c r="BK105" s="637">
        <f t="shared" si="125"/>
        <v>49560.068792152873</v>
      </c>
    </row>
    <row r="106" spans="1:63" x14ac:dyDescent="0.25">
      <c r="A106" s="136"/>
      <c r="B106" s="258"/>
      <c r="C106" s="212">
        <v>4303</v>
      </c>
      <c r="D106" s="242" t="s">
        <v>154</v>
      </c>
      <c r="E106" s="238">
        <f>'GEF funding'!E106+'Appendix 2'!E106</f>
        <v>0</v>
      </c>
      <c r="F106" s="238">
        <f>'GEF funding'!F106+'Appendix 2'!F106</f>
        <v>0</v>
      </c>
      <c r="G106" s="238">
        <f>'GEF funding'!G106+'Appendix 2'!G106</f>
        <v>0</v>
      </c>
      <c r="H106" s="238">
        <f>'GEF funding'!H106+'Appendix 2'!H106</f>
        <v>4387.8729714817036</v>
      </c>
      <c r="I106" s="274">
        <f>'GEF funding'!I106+'Appendix 2'!I106</f>
        <v>0</v>
      </c>
      <c r="J106" s="274">
        <f>'GEF funding'!J106+'Appendix 2'!J106</f>
        <v>0</v>
      </c>
      <c r="K106" s="274">
        <f>'GEF funding'!K106+'Appendix 2'!K106</f>
        <v>0</v>
      </c>
      <c r="L106" s="274">
        <f>'GEF funding'!L106+'Appendix 2'!L106</f>
        <v>0</v>
      </c>
      <c r="M106" s="274">
        <f>'GEF funding'!M106+'Appendix 2'!M106</f>
        <v>0</v>
      </c>
      <c r="N106" s="275">
        <f>'GEF funding'!N106+'Appendix 2'!N106</f>
        <v>4036.8431337631669</v>
      </c>
      <c r="O106" s="238">
        <f>'GEF funding'!O106+'Appendix 2'!O106</f>
        <v>0</v>
      </c>
      <c r="P106" s="238">
        <f>'GEF funding'!P106+'Appendix 2'!P106</f>
        <v>1211.4182689785309</v>
      </c>
      <c r="Q106" s="238">
        <f>'GEF funding'!Q106+'Appendix 2'!Q106</f>
        <v>1211.4182689785309</v>
      </c>
      <c r="R106" s="238">
        <f>'GEF funding'!R106+'Appendix 2'!R106</f>
        <v>1211.4182689785309</v>
      </c>
      <c r="S106" s="238">
        <f>'GEF funding'!S106+'Appendix 2'!S106</f>
        <v>3634.2548069355935</v>
      </c>
      <c r="T106" s="274">
        <f>'GEF funding'!T106+'Appendix 2'!T106</f>
        <v>0</v>
      </c>
      <c r="U106" s="274">
        <f>'GEF funding'!U106+'Appendix 2'!U106</f>
        <v>0</v>
      </c>
      <c r="V106" s="274">
        <f>'GEF funding'!V106+'Appendix 2'!V106</f>
        <v>2212.1550998738394</v>
      </c>
      <c r="W106" s="274">
        <f>'GEF funding'!W106+'Appendix 2'!W106</f>
        <v>1422.0997070617539</v>
      </c>
      <c r="X106" s="274">
        <f>'GEF funding'!X106+'Appendix 2'!X106</f>
        <v>0</v>
      </c>
      <c r="Y106" s="240">
        <f>'GEF funding'!Y106+'Appendix 2'!Y106</f>
        <v>3634.2548069355935</v>
      </c>
      <c r="Z106" s="239">
        <f>'GEF funding'!Z106+'Appendix 2'!Z106</f>
        <v>0</v>
      </c>
      <c r="AA106" s="274">
        <f>'GEF funding'!AA106+'Appendix 2'!AA106</f>
        <v>0</v>
      </c>
      <c r="AB106" s="274">
        <f>'GEF funding'!AB106+'Appendix 2'!AB106</f>
        <v>826.38964230354452</v>
      </c>
      <c r="AC106" s="274">
        <f>'GEF funding'!AC106+'Appendix 2'!AC106</f>
        <v>21543.432075862453</v>
      </c>
      <c r="AD106" s="274">
        <f>'GEF funding'!AD106+'Appendix 2'!AD106</f>
        <v>8078.7870284484206</v>
      </c>
      <c r="AE106" s="274">
        <f>'GEF funding'!AE106+'Appendix 2'!AE106</f>
        <v>1285.4949991388471</v>
      </c>
      <c r="AF106" s="274">
        <f>'GEF funding'!AF106+'Appendix 2'!AF106</f>
        <v>2111.8846414423915</v>
      </c>
      <c r="AG106" s="274">
        <f>'GEF funding'!AG106+'Appendix 2'!AG106</f>
        <v>0</v>
      </c>
      <c r="AH106" s="274">
        <f>'GEF funding'!AH106+'Appendix 2'!AH106</f>
        <v>0</v>
      </c>
      <c r="AI106" s="274">
        <f>'GEF funding'!AI106+'Appendix 2'!AI106</f>
        <v>0</v>
      </c>
      <c r="AJ106" s="274">
        <f>'GEF funding'!AI106+'Appendix 2'!AI106</f>
        <v>0</v>
      </c>
      <c r="AK106" s="274">
        <f>'GEF funding'!AJ106+'Appendix 2'!AJ106</f>
        <v>0</v>
      </c>
      <c r="AL106" s="274">
        <f>'GEF funding'!AK106+'Appendix 2'!AK106</f>
        <v>0</v>
      </c>
      <c r="AM106" s="274">
        <f>'GEF funding'!AL106+'Appendix 2'!AL106</f>
        <v>0</v>
      </c>
      <c r="AN106" s="274">
        <f>'GEF funding'!AM106+'Appendix 2'!AM106</f>
        <v>0</v>
      </c>
      <c r="AO106" s="274">
        <f>'GEF funding'!AN106+'Appendix 2'!AN106</f>
        <v>0</v>
      </c>
      <c r="AP106" s="274">
        <f>'GEF funding'!AO106+'Appendix 2'!AO106</f>
        <v>0</v>
      </c>
      <c r="AQ106" s="274">
        <f>'GEF funding'!AP106+'Appendix 2'!AP106</f>
        <v>6044.7912108754253</v>
      </c>
      <c r="AR106" s="241">
        <f>SUM(E106:AQ106)</f>
        <v>62852.514931058322</v>
      </c>
      <c r="AS106" s="276"/>
      <c r="AT106" s="135">
        <f t="shared" si="123"/>
        <v>15713.12873276458</v>
      </c>
      <c r="AU106" s="135">
        <f t="shared" si="123"/>
        <v>15713.12873276458</v>
      </c>
      <c r="AV106" s="135">
        <f t="shared" si="123"/>
        <v>15713.12873276458</v>
      </c>
      <c r="AW106" s="135">
        <f t="shared" si="123"/>
        <v>15713.12873276458</v>
      </c>
      <c r="AX106" s="135">
        <f t="shared" si="123"/>
        <v>15713.12873276458</v>
      </c>
      <c r="AY106" s="17"/>
      <c r="AZ106" s="607">
        <f>SUM(E106:N106)</f>
        <v>8424.7161052448701</v>
      </c>
      <c r="BA106" s="604">
        <f>SUM(O106:Y106)</f>
        <v>14537.019227742374</v>
      </c>
      <c r="BB106" s="604">
        <f>SUM(Z106:AK106)</f>
        <v>33845.988387195655</v>
      </c>
      <c r="BC106" s="604">
        <f>SUM(AL106:AQ106)</f>
        <v>6044.7912108754253</v>
      </c>
      <c r="BD106" s="615">
        <f t="shared" si="124"/>
        <v>62852.514931058322</v>
      </c>
      <c r="BF106" s="450">
        <f>SUM(E106:N106)</f>
        <v>8424.7161052448701</v>
      </c>
      <c r="BG106" s="444">
        <f>SUM(Z106:AK106)</f>
        <v>33845.988387195655</v>
      </c>
      <c r="BH106" s="444"/>
      <c r="BI106" s="444"/>
      <c r="BJ106" s="444">
        <f>SUM(O106:Y106)</f>
        <v>14537.019227742374</v>
      </c>
      <c r="BK106" s="637">
        <f t="shared" si="125"/>
        <v>56807.723720182898</v>
      </c>
    </row>
    <row r="107" spans="1:63" x14ac:dyDescent="0.25">
      <c r="A107" s="136"/>
      <c r="B107" s="258"/>
      <c r="C107" s="258"/>
      <c r="D107" s="269"/>
      <c r="E107" s="270"/>
      <c r="F107" s="273"/>
      <c r="G107" s="273"/>
      <c r="H107" s="273"/>
      <c r="I107" s="271"/>
      <c r="J107" s="271"/>
      <c r="K107" s="271"/>
      <c r="L107" s="687"/>
      <c r="M107" s="687"/>
      <c r="N107" s="272"/>
      <c r="O107" s="270"/>
      <c r="P107" s="273"/>
      <c r="Q107" s="273"/>
      <c r="R107" s="273"/>
      <c r="S107" s="273"/>
      <c r="T107" s="271"/>
      <c r="U107" s="271"/>
      <c r="V107" s="271"/>
      <c r="W107" s="271"/>
      <c r="X107" s="271"/>
      <c r="Y107" s="287"/>
      <c r="Z107" s="273"/>
      <c r="AA107" s="271"/>
      <c r="AB107" s="271"/>
      <c r="AC107" s="271"/>
      <c r="AD107" s="271"/>
      <c r="AE107" s="271"/>
      <c r="AF107" s="271"/>
      <c r="AG107" s="271"/>
      <c r="AH107" s="271"/>
      <c r="AI107" s="271"/>
      <c r="AJ107" s="271"/>
      <c r="AK107" s="271"/>
      <c r="AL107" s="271"/>
      <c r="AM107" s="271"/>
      <c r="AN107" s="271"/>
      <c r="AO107" s="271"/>
      <c r="AP107" s="271"/>
      <c r="AQ107" s="271"/>
      <c r="AR107" s="271"/>
      <c r="AS107" s="264"/>
      <c r="AT107" s="256"/>
      <c r="AU107" s="256"/>
      <c r="AV107" s="256"/>
      <c r="AW107" s="256"/>
      <c r="AX107" s="365"/>
      <c r="AY107" s="17"/>
      <c r="AZ107" s="607"/>
      <c r="BA107" s="604"/>
      <c r="BB107" s="604"/>
      <c r="BC107" s="604"/>
      <c r="BD107" s="615"/>
      <c r="BF107" s="174"/>
      <c r="BG107" s="168"/>
      <c r="BH107" s="383"/>
      <c r="BI107" s="383"/>
      <c r="BJ107" s="383"/>
      <c r="BK107" s="635"/>
    </row>
    <row r="108" spans="1:63" x14ac:dyDescent="0.25">
      <c r="A108" s="136"/>
      <c r="B108" s="258"/>
      <c r="C108" s="258">
        <v>4399</v>
      </c>
      <c r="D108" s="269" t="s">
        <v>146</v>
      </c>
      <c r="E108" s="277">
        <f t="shared" ref="E108:W108" si="126">SUM(E104:E106)</f>
        <v>0</v>
      </c>
      <c r="F108" s="277">
        <f t="shared" si="126"/>
        <v>0</v>
      </c>
      <c r="G108" s="277">
        <f t="shared" si="126"/>
        <v>0</v>
      </c>
      <c r="H108" s="277">
        <f t="shared" si="126"/>
        <v>4387.8729714817036</v>
      </c>
      <c r="I108" s="256">
        <f t="shared" si="126"/>
        <v>0</v>
      </c>
      <c r="J108" s="256">
        <f t="shared" si="126"/>
        <v>0</v>
      </c>
      <c r="K108" s="256">
        <f t="shared" si="126"/>
        <v>0</v>
      </c>
      <c r="L108" s="256">
        <f t="shared" si="126"/>
        <v>0</v>
      </c>
      <c r="M108" s="256">
        <f t="shared" si="126"/>
        <v>0</v>
      </c>
      <c r="N108" s="278">
        <f t="shared" si="126"/>
        <v>12812.589076726574</v>
      </c>
      <c r="O108" s="277">
        <f t="shared" si="126"/>
        <v>13464.645047414035</v>
      </c>
      <c r="P108" s="277">
        <f t="shared" si="126"/>
        <v>11923.723273467236</v>
      </c>
      <c r="Q108" s="277">
        <f t="shared" si="126"/>
        <v>3844.9362450188164</v>
      </c>
      <c r="R108" s="277">
        <f t="shared" si="126"/>
        <v>3844.9362450188164</v>
      </c>
      <c r="S108" s="277">
        <f t="shared" si="126"/>
        <v>11534.808735056449</v>
      </c>
      <c r="T108" s="256">
        <f t="shared" si="126"/>
        <v>0</v>
      </c>
      <c r="U108" s="256">
        <f t="shared" si="126"/>
        <v>0</v>
      </c>
      <c r="V108" s="256">
        <f t="shared" si="126"/>
        <v>3002.2104926859251</v>
      </c>
      <c r="W108" s="256">
        <f t="shared" si="126"/>
        <v>8532.5982423705245</v>
      </c>
      <c r="X108" s="256">
        <f t="shared" ref="X108" si="127">SUM(X104:X106)</f>
        <v>0</v>
      </c>
      <c r="Y108" s="564">
        <f t="shared" ref="Y108:AQ108" si="128">SUM(Y104:Y106)</f>
        <v>11534.808735056449</v>
      </c>
      <c r="Z108" s="279">
        <f t="shared" si="128"/>
        <v>0</v>
      </c>
      <c r="AA108" s="256">
        <f t="shared" si="128"/>
        <v>0</v>
      </c>
      <c r="AB108" s="256">
        <f t="shared" si="128"/>
        <v>4958.3378538212673</v>
      </c>
      <c r="AC108" s="256">
        <f t="shared" si="128"/>
        <v>21543.432075862453</v>
      </c>
      <c r="AD108" s="256">
        <f t="shared" si="128"/>
        <v>8078.7870284484206</v>
      </c>
      <c r="AE108" s="256">
        <f t="shared" si="128"/>
        <v>1744.6003559741496</v>
      </c>
      <c r="AF108" s="256">
        <f t="shared" si="128"/>
        <v>6702.9382097954167</v>
      </c>
      <c r="AG108" s="256">
        <f t="shared" si="128"/>
        <v>0</v>
      </c>
      <c r="AH108" s="256">
        <f t="shared" si="128"/>
        <v>0</v>
      </c>
      <c r="AI108" s="256">
        <f t="shared" si="128"/>
        <v>0</v>
      </c>
      <c r="AJ108" s="256">
        <f t="shared" si="128"/>
        <v>0</v>
      </c>
      <c r="AK108" s="256">
        <f t="shared" si="128"/>
        <v>0</v>
      </c>
      <c r="AL108" s="256">
        <f t="shared" si="128"/>
        <v>0</v>
      </c>
      <c r="AM108" s="256">
        <f t="shared" si="128"/>
        <v>0</v>
      </c>
      <c r="AN108" s="256">
        <f t="shared" si="128"/>
        <v>0</v>
      </c>
      <c r="AO108" s="256">
        <f t="shared" si="128"/>
        <v>0</v>
      </c>
      <c r="AP108" s="256">
        <f t="shared" si="128"/>
        <v>0</v>
      </c>
      <c r="AQ108" s="256">
        <f t="shared" si="128"/>
        <v>6044.7912108754253</v>
      </c>
      <c r="AR108" s="256">
        <f>SUM(AR104:AR106)</f>
        <v>133956.01579907368</v>
      </c>
      <c r="AS108" s="264"/>
      <c r="AT108" s="256">
        <f>SUM(AT104:AT106)</f>
        <v>33489.003949768419</v>
      </c>
      <c r="AU108" s="256">
        <f t="shared" ref="AU108:AW108" si="129">SUM(AU104:AU106)</f>
        <v>33489.003949768419</v>
      </c>
      <c r="AV108" s="256">
        <f t="shared" si="129"/>
        <v>33489.003949768419</v>
      </c>
      <c r="AW108" s="256">
        <f t="shared" si="129"/>
        <v>33489.003949768419</v>
      </c>
      <c r="AX108" s="365">
        <f t="shared" ref="AX108" si="130">SUM(AX104:AX106)</f>
        <v>33489.003949768419</v>
      </c>
      <c r="AY108" s="17"/>
      <c r="AZ108" s="608">
        <f>SUM(E108:N108)</f>
        <v>17200.462048208276</v>
      </c>
      <c r="BA108" s="49">
        <f>SUM(O108:Y108)</f>
        <v>67682.66701608825</v>
      </c>
      <c r="BB108" s="49">
        <f>SUM(Z108:AK108)</f>
        <v>43028.095523901706</v>
      </c>
      <c r="BC108" s="49">
        <f>SUM(AL108:AQ108)</f>
        <v>6044.7912108754253</v>
      </c>
      <c r="BD108" s="616">
        <f>SUM(AZ108:BC108)</f>
        <v>133956.01579907365</v>
      </c>
      <c r="BF108" s="450">
        <f>SUM(E108:N108)</f>
        <v>17200.462048208276</v>
      </c>
      <c r="BG108" s="444">
        <f>SUM(Z108:AK108)</f>
        <v>43028.095523901706</v>
      </c>
      <c r="BH108" s="444"/>
      <c r="BI108" s="444"/>
      <c r="BJ108" s="444">
        <f>SUM(O108:Y108)</f>
        <v>67682.66701608825</v>
      </c>
      <c r="BK108" s="637">
        <f t="shared" ref="BK108" si="131">SUM(BF108:BJ108)</f>
        <v>127911.22458819824</v>
      </c>
    </row>
    <row r="109" spans="1:63" x14ac:dyDescent="0.25">
      <c r="A109" s="136"/>
      <c r="B109" s="258"/>
      <c r="C109" s="258"/>
      <c r="D109" s="269"/>
      <c r="E109" s="270"/>
      <c r="F109" s="273"/>
      <c r="G109" s="273"/>
      <c r="H109" s="273"/>
      <c r="I109" s="271"/>
      <c r="J109" s="271"/>
      <c r="K109" s="271"/>
      <c r="L109" s="687"/>
      <c r="M109" s="687"/>
      <c r="N109" s="272"/>
      <c r="O109" s="270"/>
      <c r="P109" s="273"/>
      <c r="Q109" s="273"/>
      <c r="R109" s="273"/>
      <c r="S109" s="273"/>
      <c r="T109" s="271"/>
      <c r="U109" s="271"/>
      <c r="V109" s="271"/>
      <c r="W109" s="271"/>
      <c r="X109" s="271"/>
      <c r="Y109" s="287"/>
      <c r="Z109" s="273"/>
      <c r="AA109" s="271"/>
      <c r="AB109" s="271"/>
      <c r="AC109" s="271"/>
      <c r="AD109" s="271"/>
      <c r="AE109" s="271"/>
      <c r="AF109" s="271"/>
      <c r="AG109" s="271"/>
      <c r="AH109" s="271"/>
      <c r="AI109" s="271"/>
      <c r="AJ109" s="271"/>
      <c r="AK109" s="271"/>
      <c r="AL109" s="271"/>
      <c r="AM109" s="271"/>
      <c r="AN109" s="271"/>
      <c r="AO109" s="271"/>
      <c r="AP109" s="271"/>
      <c r="AQ109" s="271"/>
      <c r="AR109" s="271"/>
      <c r="AS109" s="264"/>
      <c r="AT109" s="256"/>
      <c r="AU109" s="256"/>
      <c r="AV109" s="256"/>
      <c r="AW109" s="256"/>
      <c r="AX109" s="365"/>
      <c r="AY109" s="17"/>
      <c r="AZ109" s="608"/>
      <c r="BA109" s="49"/>
      <c r="BB109" s="49"/>
      <c r="BC109" s="49"/>
      <c r="BD109" s="616"/>
      <c r="BF109" s="174"/>
      <c r="BG109" s="168"/>
      <c r="BH109" s="383"/>
      <c r="BI109" s="383"/>
      <c r="BJ109" s="383"/>
      <c r="BK109" s="635"/>
    </row>
    <row r="110" spans="1:63" x14ac:dyDescent="0.25">
      <c r="A110" s="544"/>
      <c r="B110" s="467">
        <v>4999</v>
      </c>
      <c r="C110" s="480" t="s">
        <v>121</v>
      </c>
      <c r="D110" s="468"/>
      <c r="E110" s="487">
        <f t="shared" ref="E110:X110" si="132">E93+E101+E108</f>
        <v>0</v>
      </c>
      <c r="F110" s="487">
        <f t="shared" si="132"/>
        <v>0</v>
      </c>
      <c r="G110" s="487">
        <f t="shared" si="132"/>
        <v>1755.1491885926812</v>
      </c>
      <c r="H110" s="487">
        <f t="shared" si="132"/>
        <v>16673.917291630474</v>
      </c>
      <c r="I110" s="488">
        <f t="shared" si="132"/>
        <v>0</v>
      </c>
      <c r="J110" s="488">
        <f t="shared" si="132"/>
        <v>8775.7459429634073</v>
      </c>
      <c r="K110" s="488">
        <f t="shared" si="132"/>
        <v>54409.624846373124</v>
      </c>
      <c r="L110" s="488">
        <f t="shared" si="132"/>
        <v>0</v>
      </c>
      <c r="M110" s="488">
        <f t="shared" si="132"/>
        <v>0</v>
      </c>
      <c r="N110" s="489">
        <f t="shared" si="132"/>
        <v>98876.329539368686</v>
      </c>
      <c r="O110" s="487">
        <f t="shared" si="132"/>
        <v>13464.645047414035</v>
      </c>
      <c r="P110" s="487">
        <f t="shared" si="132"/>
        <v>75837.887792976937</v>
      </c>
      <c r="Q110" s="487">
        <f t="shared" si="132"/>
        <v>32502.878860289198</v>
      </c>
      <c r="R110" s="487">
        <f t="shared" si="132"/>
        <v>41423.921004125659</v>
      </c>
      <c r="S110" s="487">
        <f t="shared" si="132"/>
        <v>102183.13098833909</v>
      </c>
      <c r="T110" s="488">
        <f t="shared" si="132"/>
        <v>13167.589880201424</v>
      </c>
      <c r="U110" s="488">
        <f t="shared" si="132"/>
        <v>40348.128910913205</v>
      </c>
      <c r="V110" s="488">
        <f t="shared" si="132"/>
        <v>50089.511904286228</v>
      </c>
      <c r="W110" s="488">
        <f t="shared" si="132"/>
        <v>60202.220932280921</v>
      </c>
      <c r="X110" s="488">
        <f t="shared" si="132"/>
        <v>7373.8503329127998</v>
      </c>
      <c r="Y110" s="565">
        <f t="shared" ref="Y110:AQ110" si="133">Y93+Y101+Y108</f>
        <v>72428.334332061073</v>
      </c>
      <c r="Z110" s="490">
        <f t="shared" si="133"/>
        <v>27240.251172227952</v>
      </c>
      <c r="AA110" s="488">
        <f t="shared" si="133"/>
        <v>36301.460564967369</v>
      </c>
      <c r="AB110" s="488">
        <f t="shared" si="133"/>
        <v>34983.82819085005</v>
      </c>
      <c r="AC110" s="488">
        <f t="shared" si="133"/>
        <v>23379.853503203663</v>
      </c>
      <c r="AD110" s="488">
        <f t="shared" si="133"/>
        <v>8078.7870284484206</v>
      </c>
      <c r="AE110" s="488">
        <f t="shared" si="133"/>
        <v>27270.858196016972</v>
      </c>
      <c r="AF110" s="488">
        <f t="shared" si="133"/>
        <v>51727.400554633539</v>
      </c>
      <c r="AG110" s="488">
        <f t="shared" si="133"/>
        <v>12854.949991388472</v>
      </c>
      <c r="AH110" s="488">
        <f t="shared" si="133"/>
        <v>0</v>
      </c>
      <c r="AI110" s="488">
        <f t="shared" si="133"/>
        <v>1836.4214273412101</v>
      </c>
      <c r="AJ110" s="488">
        <f t="shared" si="133"/>
        <v>1836.4214273412101</v>
      </c>
      <c r="AK110" s="488">
        <f t="shared" si="133"/>
        <v>11018.528564047261</v>
      </c>
      <c r="AL110" s="488">
        <f t="shared" si="133"/>
        <v>0</v>
      </c>
      <c r="AM110" s="488">
        <f t="shared" si="133"/>
        <v>10771.716037931226</v>
      </c>
      <c r="AN110" s="488">
        <f t="shared" si="133"/>
        <v>16157.574056896841</v>
      </c>
      <c r="AO110" s="488">
        <f t="shared" si="133"/>
        <v>33850.830780902383</v>
      </c>
      <c r="AP110" s="488">
        <f t="shared" si="133"/>
        <v>0</v>
      </c>
      <c r="AQ110" s="488">
        <f t="shared" si="133"/>
        <v>22970.206601326616</v>
      </c>
      <c r="AR110" s="488">
        <f>AR93+AR101+AR108</f>
        <v>1009791.9548922523</v>
      </c>
      <c r="AS110" s="545"/>
      <c r="AT110" s="488">
        <f t="shared" ref="AT110:AW110" si="134">AT93+AT101+AT108</f>
        <v>252447.98872306308</v>
      </c>
      <c r="AU110" s="488">
        <f t="shared" si="134"/>
        <v>252447.98872306308</v>
      </c>
      <c r="AV110" s="488">
        <f t="shared" si="134"/>
        <v>252447.98872306308</v>
      </c>
      <c r="AW110" s="488">
        <f t="shared" si="134"/>
        <v>252447.98872306308</v>
      </c>
      <c r="AX110" s="488">
        <f t="shared" ref="AX110" si="135">AX93+AX101+AX108</f>
        <v>909324.94304294698</v>
      </c>
      <c r="AY110" s="546"/>
      <c r="AZ110" s="609">
        <f>SUM(E110:N110)</f>
        <v>180490.76680892837</v>
      </c>
      <c r="BA110" s="605">
        <f>SUM(O110:Y110)</f>
        <v>509022.09998580057</v>
      </c>
      <c r="BB110" s="605">
        <f>SUM(Z110:AK110)</f>
        <v>236528.76062046611</v>
      </c>
      <c r="BC110" s="605">
        <f>SUM(AL110:AQ110)</f>
        <v>83750.327477057057</v>
      </c>
      <c r="BD110" s="617">
        <f>SUM(AZ110:BC110)</f>
        <v>1009791.9548922521</v>
      </c>
      <c r="BF110" s="596">
        <f>SUM(E110:N110)</f>
        <v>180490.76680892837</v>
      </c>
      <c r="BG110" s="586">
        <f>SUM(Z110:AK110)</f>
        <v>236528.76062046611</v>
      </c>
      <c r="BH110" s="586"/>
      <c r="BI110" s="586"/>
      <c r="BJ110" s="586">
        <f>SUM(O110:Y110)</f>
        <v>509022.09998580057</v>
      </c>
      <c r="BK110" s="639">
        <f t="shared" ref="BK110" si="136">SUM(BF110:BJ110)</f>
        <v>926041.62741519511</v>
      </c>
    </row>
    <row r="111" spans="1:63" x14ac:dyDescent="0.25">
      <c r="A111" s="141"/>
      <c r="B111" s="184"/>
      <c r="C111" s="184"/>
      <c r="D111" s="184"/>
      <c r="E111" s="186"/>
      <c r="F111" s="187"/>
      <c r="G111" s="187"/>
      <c r="H111" s="187"/>
      <c r="I111" s="187"/>
      <c r="J111" s="187"/>
      <c r="K111" s="187"/>
      <c r="L111" s="187"/>
      <c r="M111" s="187"/>
      <c r="N111" s="188"/>
      <c r="O111" s="186"/>
      <c r="P111" s="187"/>
      <c r="Q111" s="187"/>
      <c r="R111" s="187"/>
      <c r="S111" s="187"/>
      <c r="T111" s="187"/>
      <c r="U111" s="187"/>
      <c r="V111" s="187"/>
      <c r="W111" s="187"/>
      <c r="X111" s="194"/>
      <c r="Y111" s="188"/>
      <c r="Z111" s="187"/>
      <c r="AA111" s="187"/>
      <c r="AB111" s="187"/>
      <c r="AC111" s="187"/>
      <c r="AD111" s="187"/>
      <c r="AE111" s="187"/>
      <c r="AF111" s="187"/>
      <c r="AG111" s="187"/>
      <c r="AH111" s="187"/>
      <c r="AI111" s="187"/>
      <c r="AJ111" s="187"/>
      <c r="AK111" s="187"/>
      <c r="AL111" s="187"/>
      <c r="AM111" s="187"/>
      <c r="AN111" s="187"/>
      <c r="AO111" s="187"/>
      <c r="AP111" s="187"/>
      <c r="AQ111" s="187"/>
      <c r="AR111" s="187"/>
      <c r="AS111" s="189"/>
      <c r="AT111" s="257"/>
      <c r="AU111" s="257"/>
      <c r="AV111" s="257"/>
      <c r="AW111" s="257"/>
      <c r="AX111" s="373"/>
      <c r="AY111" s="17"/>
      <c r="AZ111" s="607"/>
      <c r="BA111" s="604"/>
      <c r="BB111" s="604"/>
      <c r="BC111" s="604"/>
      <c r="BD111" s="615"/>
      <c r="BF111" s="174"/>
      <c r="BG111" s="168"/>
      <c r="BH111" s="383"/>
      <c r="BI111" s="383"/>
      <c r="BJ111" s="383"/>
      <c r="BK111" s="635"/>
    </row>
    <row r="112" spans="1:63" x14ac:dyDescent="0.25">
      <c r="A112" s="136">
        <v>50</v>
      </c>
      <c r="B112" s="258" t="s">
        <v>155</v>
      </c>
      <c r="C112" s="258"/>
      <c r="D112" s="269"/>
      <c r="E112" s="260"/>
      <c r="F112" s="263"/>
      <c r="G112" s="263"/>
      <c r="H112" s="263"/>
      <c r="I112" s="261"/>
      <c r="J112" s="261"/>
      <c r="K112" s="261"/>
      <c r="L112" s="685"/>
      <c r="M112" s="685"/>
      <c r="N112" s="262"/>
      <c r="O112" s="260"/>
      <c r="P112" s="263"/>
      <c r="Q112" s="263"/>
      <c r="R112" s="263"/>
      <c r="S112" s="263"/>
      <c r="T112" s="261"/>
      <c r="U112" s="261"/>
      <c r="V112" s="261"/>
      <c r="W112" s="261"/>
      <c r="X112" s="261"/>
      <c r="Y112" s="311"/>
      <c r="Z112" s="263"/>
      <c r="AA112" s="261"/>
      <c r="AB112" s="261"/>
      <c r="AC112" s="261"/>
      <c r="AD112" s="261"/>
      <c r="AE112" s="261"/>
      <c r="AF112" s="261"/>
      <c r="AG112" s="261"/>
      <c r="AH112" s="261"/>
      <c r="AI112" s="261"/>
      <c r="AJ112" s="261"/>
      <c r="AK112" s="261"/>
      <c r="AL112" s="261"/>
      <c r="AM112" s="261"/>
      <c r="AN112" s="261"/>
      <c r="AO112" s="261"/>
      <c r="AP112" s="261"/>
      <c r="AQ112" s="261"/>
      <c r="AR112" s="261"/>
      <c r="AS112" s="264"/>
      <c r="AT112" s="256"/>
      <c r="AU112" s="256"/>
      <c r="AV112" s="256"/>
      <c r="AW112" s="256"/>
      <c r="AX112" s="365"/>
      <c r="AY112" s="17"/>
      <c r="AZ112" s="607"/>
      <c r="BA112" s="604"/>
      <c r="BB112" s="604"/>
      <c r="BC112" s="604"/>
      <c r="BD112" s="615"/>
      <c r="BF112" s="174"/>
      <c r="BG112" s="168"/>
      <c r="BH112" s="383"/>
      <c r="BI112" s="383"/>
      <c r="BJ112" s="383"/>
      <c r="BK112" s="635"/>
    </row>
    <row r="113" spans="1:63" x14ac:dyDescent="0.25">
      <c r="A113" s="136"/>
      <c r="B113" s="378">
        <v>5100</v>
      </c>
      <c r="C113" s="299" t="s">
        <v>156</v>
      </c>
      <c r="D113" s="230"/>
      <c r="E113" s="301"/>
      <c r="F113" s="304"/>
      <c r="G113" s="304"/>
      <c r="H113" s="304"/>
      <c r="I113" s="302"/>
      <c r="J113" s="302"/>
      <c r="K113" s="302"/>
      <c r="L113" s="692"/>
      <c r="M113" s="692"/>
      <c r="N113" s="303"/>
      <c r="O113" s="301"/>
      <c r="P113" s="304"/>
      <c r="Q113" s="304"/>
      <c r="R113" s="304"/>
      <c r="S113" s="304"/>
      <c r="T113" s="302"/>
      <c r="U113" s="302"/>
      <c r="V113" s="302"/>
      <c r="W113" s="302"/>
      <c r="X113" s="302"/>
      <c r="Y113" s="566"/>
      <c r="Z113" s="304"/>
      <c r="AA113" s="302"/>
      <c r="AB113" s="302"/>
      <c r="AC113" s="302"/>
      <c r="AD113" s="302"/>
      <c r="AE113" s="302"/>
      <c r="AF113" s="302"/>
      <c r="AG113" s="302"/>
      <c r="AH113" s="302"/>
      <c r="AI113" s="302"/>
      <c r="AJ113" s="302"/>
      <c r="AK113" s="302"/>
      <c r="AL113" s="302"/>
      <c r="AM113" s="302"/>
      <c r="AN113" s="302"/>
      <c r="AO113" s="302"/>
      <c r="AP113" s="302"/>
      <c r="AQ113" s="302"/>
      <c r="AR113" s="302"/>
      <c r="AS113" s="264"/>
      <c r="AT113" s="256"/>
      <c r="AU113" s="256"/>
      <c r="AV113" s="256"/>
      <c r="AW113" s="256"/>
      <c r="AX113" s="365"/>
      <c r="AY113" s="17"/>
      <c r="AZ113" s="607"/>
      <c r="BA113" s="604"/>
      <c r="BB113" s="604"/>
      <c r="BC113" s="604"/>
      <c r="BD113" s="615"/>
      <c r="BF113" s="174"/>
      <c r="BG113" s="168"/>
      <c r="BH113" s="383"/>
      <c r="BI113" s="383"/>
      <c r="BJ113" s="383"/>
      <c r="BK113" s="635"/>
    </row>
    <row r="114" spans="1:63" x14ac:dyDescent="0.25">
      <c r="A114" s="136"/>
      <c r="B114" s="258"/>
      <c r="C114" s="306">
        <v>5101</v>
      </c>
      <c r="D114" s="242" t="s">
        <v>157</v>
      </c>
      <c r="E114" s="238">
        <f>'GEF funding'!E114+'Appendix 2'!E114</f>
        <v>0</v>
      </c>
      <c r="F114" s="238">
        <f>'GEF funding'!F114+'Appendix 2'!F114</f>
        <v>0</v>
      </c>
      <c r="G114" s="238">
        <f>'GEF funding'!G114+'Appendix 2'!G114</f>
        <v>175.51491885926814</v>
      </c>
      <c r="H114" s="238">
        <f>'GEF funding'!H114+'Appendix 2'!H114</f>
        <v>1228.6044320148771</v>
      </c>
      <c r="I114" s="274">
        <f>'GEF funding'!I114+'Appendix 2'!I114</f>
        <v>0</v>
      </c>
      <c r="J114" s="274">
        <f>'GEF funding'!J114+'Appendix 2'!J114</f>
        <v>877.57459429634071</v>
      </c>
      <c r="K114" s="274">
        <f>'GEF funding'!K114+'Appendix 2'!K114</f>
        <v>5440.9624846373126</v>
      </c>
      <c r="L114" s="274">
        <f>'GEF funding'!L114+'Appendix 2'!L114</f>
        <v>0</v>
      </c>
      <c r="M114" s="274">
        <f>'GEF funding'!M114+'Appendix 2'!M114</f>
        <v>0</v>
      </c>
      <c r="N114" s="275">
        <f>'GEF funding'!N114+'Appendix 2'!N114</f>
        <v>8606.3740462642127</v>
      </c>
      <c r="O114" s="238">
        <f>'GEF funding'!O114+'Appendix 2'!O114</f>
        <v>0</v>
      </c>
      <c r="P114" s="238">
        <f>'GEF funding'!P114+'Appendix 2'!P114</f>
        <v>6391.4164519509704</v>
      </c>
      <c r="Q114" s="238">
        <f>'GEF funding'!Q114+'Appendix 2'!Q114</f>
        <v>2865.7942615270385</v>
      </c>
      <c r="R114" s="238">
        <f>'GEF funding'!R114+'Appendix 2'!R114</f>
        <v>3757.8984759106856</v>
      </c>
      <c r="S114" s="238">
        <f>'GEF funding'!S114+'Appendix 2'!S114</f>
        <v>9064.8322253282658</v>
      </c>
      <c r="T114" s="274">
        <f>'GEF funding'!T114+'Appendix 2'!T114</f>
        <v>1316.7589880201426</v>
      </c>
      <c r="U114" s="274">
        <f>'GEF funding'!U114+'Appendix 2'!U114</f>
        <v>4034.8128910913206</v>
      </c>
      <c r="V114" s="274">
        <f>'GEF funding'!V114+'Appendix 2'!V114</f>
        <v>4708.7301411600301</v>
      </c>
      <c r="W114" s="274">
        <f>'GEF funding'!W114+'Appendix 2'!W114</f>
        <v>5166.9622689910402</v>
      </c>
      <c r="X114" s="274">
        <f>'GEF funding'!X114+'Appendix 2'!X114</f>
        <v>737.38503329127991</v>
      </c>
      <c r="Y114" s="240">
        <f>'GEF funding'!Y114+'Appendix 2'!Y114</f>
        <v>5023.5167124805257</v>
      </c>
      <c r="Z114" s="239">
        <f>'GEF funding'!Z114+'Appendix 2'!Z114</f>
        <v>2565.7758152939782</v>
      </c>
      <c r="AA114" s="274">
        <f>'GEF funding'!AA114+'Appendix 2'!AA114</f>
        <v>3453.6980848461058</v>
      </c>
      <c r="AB114" s="274">
        <f>'GEF funding'!AB114+'Appendix 2'!AB114</f>
        <v>2648.4662206371504</v>
      </c>
      <c r="AC114" s="274">
        <f>'GEF funding'!AC114+'Appendix 2'!AC114</f>
        <v>2127.196293611265</v>
      </c>
      <c r="AD114" s="274">
        <f>'GEF funding'!AD114+'Appendix 2'!AD114</f>
        <v>1015.43302070991</v>
      </c>
      <c r="AE114" s="274">
        <f>'GEF funding'!AE114+'Appendix 2'!AE114</f>
        <v>2840.4417018873182</v>
      </c>
      <c r="AF114" s="274">
        <f>'GEF funding'!AF114+'Appendix 2'!AF114</f>
        <v>3960.0467521227915</v>
      </c>
      <c r="AG114" s="274">
        <f>'GEF funding'!AG114+'Appendix 2'!AG114</f>
        <v>1285.4949991388471</v>
      </c>
      <c r="AH114" s="274">
        <f>'GEF funding'!AH114+'Appendix 2'!AH114</f>
        <v>0</v>
      </c>
      <c r="AI114" s="274">
        <f>'GEF funding'!AI114+'Appendix 2'!AI114</f>
        <v>183.64214273412102</v>
      </c>
      <c r="AJ114" s="274">
        <f>'GEF funding'!AI114+'Appendix 2'!AI114</f>
        <v>183.64214273412102</v>
      </c>
      <c r="AK114" s="274">
        <f>'GEF funding'!AJ114+'Appendix 2'!AJ114</f>
        <v>1101.8528564047263</v>
      </c>
      <c r="AL114" s="274">
        <f>'GEF funding'!AK114+'Appendix 2'!AK114</f>
        <v>0</v>
      </c>
      <c r="AM114" s="274">
        <f>'GEF funding'!AL114+'Appendix 2'!AL114</f>
        <v>0</v>
      </c>
      <c r="AN114" s="274">
        <f>'GEF funding'!AM114+'Appendix 2'!AM114</f>
        <v>0</v>
      </c>
      <c r="AO114" s="274">
        <f>'GEF funding'!AN114+'Appendix 2'!AN114</f>
        <v>3385.0830780902388</v>
      </c>
      <c r="AP114" s="274">
        <f>'GEF funding'!AO114+'Appendix 2'!AO114</f>
        <v>0</v>
      </c>
      <c r="AQ114" s="274">
        <f>'GEF funding'!AP114+'Appendix 2'!AP114</f>
        <v>1128.2983452530693</v>
      </c>
      <c r="AR114" s="241">
        <f>SUM(E114:AQ114)</f>
        <v>85276.209379286971</v>
      </c>
      <c r="AS114" s="276"/>
      <c r="AT114" s="135">
        <f t="shared" ref="AT114:AW116" si="137">$AR114/4</f>
        <v>21319.052344821743</v>
      </c>
      <c r="AU114" s="135">
        <f t="shared" si="137"/>
        <v>21319.052344821743</v>
      </c>
      <c r="AV114" s="135">
        <f t="shared" si="137"/>
        <v>21319.052344821743</v>
      </c>
      <c r="AW114" s="135">
        <f t="shared" si="137"/>
        <v>21319.052344821743</v>
      </c>
      <c r="AX114" s="147">
        <f t="shared" ref="AX114:AX116" si="138">SUM(AT114:AW114)</f>
        <v>85276.209379286971</v>
      </c>
      <c r="AY114" s="17"/>
      <c r="AZ114" s="607">
        <f>SUM(E114:N114)</f>
        <v>16329.030476072012</v>
      </c>
      <c r="BA114" s="604">
        <f>SUM(O114:Y114)</f>
        <v>43068.107449751296</v>
      </c>
      <c r="BB114" s="604">
        <f>SUM(Z114:AK114)</f>
        <v>21365.690030120331</v>
      </c>
      <c r="BC114" s="604">
        <f>SUM(AL114:AQ114)</f>
        <v>4513.3814233433077</v>
      </c>
      <c r="BD114" s="615">
        <f t="shared" ref="BD114:BD116" si="139">SUM(AZ114:BC114)</f>
        <v>85276.209379286942</v>
      </c>
      <c r="BF114" s="450">
        <f>SUM(E114:N114)</f>
        <v>16329.030476072012</v>
      </c>
      <c r="BG114" s="444">
        <f>SUM(Z114:AK114)</f>
        <v>21365.690030120331</v>
      </c>
      <c r="BH114" s="444"/>
      <c r="BI114" s="444"/>
      <c r="BJ114" s="444">
        <f>SUM(O114:Y114)</f>
        <v>43068.107449751296</v>
      </c>
      <c r="BK114" s="637">
        <f t="shared" ref="BK114:BK116" si="140">SUM(BF114:BJ114)</f>
        <v>80762.827955943649</v>
      </c>
    </row>
    <row r="115" spans="1:63" x14ac:dyDescent="0.25">
      <c r="A115" s="136"/>
      <c r="B115" s="258"/>
      <c r="C115" s="306">
        <v>5102</v>
      </c>
      <c r="D115" s="242" t="s">
        <v>158</v>
      </c>
      <c r="E115" s="238">
        <f>'GEF funding'!E115+'Appendix 2'!E115</f>
        <v>0</v>
      </c>
      <c r="F115" s="238">
        <f>'GEF funding'!F115+'Appendix 2'!F115</f>
        <v>0</v>
      </c>
      <c r="G115" s="238">
        <f>'GEF funding'!G115+'Appendix 2'!G115</f>
        <v>0</v>
      </c>
      <c r="H115" s="238">
        <f>'GEF funding'!H115+'Appendix 2'!H115</f>
        <v>438.78729714817035</v>
      </c>
      <c r="I115" s="274">
        <f>'GEF funding'!I115+'Appendix 2'!I115</f>
        <v>0</v>
      </c>
      <c r="J115" s="274">
        <f>'GEF funding'!J115+'Appendix 2'!J115</f>
        <v>0</v>
      </c>
      <c r="K115" s="274">
        <f>'GEF funding'!K115+'Appendix 2'!K115</f>
        <v>0</v>
      </c>
      <c r="L115" s="274">
        <f>'GEF funding'!L115+'Appendix 2'!L115</f>
        <v>0</v>
      </c>
      <c r="M115" s="274">
        <f>'GEF funding'!M115+'Appendix 2'!M115</f>
        <v>0</v>
      </c>
      <c r="N115" s="275">
        <f>'GEF funding'!N115+'Appendix 2'!N115</f>
        <v>1060.9253115915108</v>
      </c>
      <c r="O115" s="238">
        <f>'GEF funding'!O115+'Appendix 2'!O115</f>
        <v>1346.4645047414033</v>
      </c>
      <c r="P115" s="238">
        <f>'GEF funding'!P115+'Appendix 2'!P115</f>
        <v>1099.2393423171166</v>
      </c>
      <c r="Q115" s="238">
        <f>'GEF funding'!Q115+'Appendix 2'!Q115</f>
        <v>291.36063947227444</v>
      </c>
      <c r="R115" s="238">
        <f>'GEF funding'!R115+'Appendix 2'!R115</f>
        <v>291.36063947227444</v>
      </c>
      <c r="S115" s="238">
        <f>'GEF funding'!S115+'Appendix 2'!S115</f>
        <v>874.08191841682344</v>
      </c>
      <c r="T115" s="274">
        <f>'GEF funding'!T115+'Appendix 2'!T115</f>
        <v>0</v>
      </c>
      <c r="U115" s="274">
        <f>'GEF funding'!U115+'Appendix 2'!U115</f>
        <v>0</v>
      </c>
      <c r="V115" s="274">
        <f>'GEF funding'!V115+'Appendix 2'!V115</f>
        <v>272.28115375971038</v>
      </c>
      <c r="W115" s="274">
        <f>'GEF funding'!W115+'Appendix 2'!W115</f>
        <v>601.80076465711306</v>
      </c>
      <c r="X115" s="274">
        <f>'GEF funding'!X115+'Appendix 2'!X115</f>
        <v>0</v>
      </c>
      <c r="Y115" s="240">
        <f>'GEF funding'!Y115+'Appendix 2'!Y115</f>
        <v>874.08191841682344</v>
      </c>
      <c r="Z115" s="239">
        <f>'GEF funding'!Z115+'Appendix 2'!Z115</f>
        <v>0</v>
      </c>
      <c r="AA115" s="274">
        <f>'GEF funding'!AA115+'Appendix 2'!AA115</f>
        <v>0</v>
      </c>
      <c r="AB115" s="274">
        <f>'GEF funding'!AB115+'Appendix 2'!AB115</f>
        <v>260.66942890027372</v>
      </c>
      <c r="AC115" s="274">
        <f>'GEF funding'!AC115+'Appendix 2'!AC115</f>
        <v>2154.3432075862456</v>
      </c>
      <c r="AD115" s="274">
        <f>'GEF funding'!AD115+'Appendix 2'!AD115</f>
        <v>807.878702844842</v>
      </c>
      <c r="AE115" s="274">
        <f>'GEF funding'!AE115+'Appendix 2'!AE115</f>
        <v>148.33066265498684</v>
      </c>
      <c r="AF115" s="274">
        <f>'GEF funding'!AF115+'Appendix 2'!AF115</f>
        <v>409.0000915552605</v>
      </c>
      <c r="AG115" s="274">
        <f>'GEF funding'!AG115+'Appendix 2'!AG115</f>
        <v>0</v>
      </c>
      <c r="AH115" s="274">
        <f>'GEF funding'!AH115+'Appendix 2'!AH115</f>
        <v>0</v>
      </c>
      <c r="AI115" s="274">
        <f>'GEF funding'!AI115+'Appendix 2'!AI115</f>
        <v>0</v>
      </c>
      <c r="AJ115" s="274">
        <f>'GEF funding'!AI115+'Appendix 2'!AI115</f>
        <v>0</v>
      </c>
      <c r="AK115" s="274">
        <f>'GEF funding'!AJ115+'Appendix 2'!AJ115</f>
        <v>0</v>
      </c>
      <c r="AL115" s="274">
        <f>'GEF funding'!AK115+'Appendix 2'!AK115</f>
        <v>0</v>
      </c>
      <c r="AM115" s="274">
        <f>'GEF funding'!AL115+'Appendix 2'!AL115</f>
        <v>0</v>
      </c>
      <c r="AN115" s="274">
        <f>'GEF funding'!AM115+'Appendix 2'!AM115</f>
        <v>0</v>
      </c>
      <c r="AO115" s="274">
        <f>'GEF funding'!AN115+'Appendix 2'!AN115</f>
        <v>0</v>
      </c>
      <c r="AP115" s="274">
        <f>'GEF funding'!AO115+'Appendix 2'!AO115</f>
        <v>0</v>
      </c>
      <c r="AQ115" s="274">
        <f>'GEF funding'!AP115+'Appendix 2'!AP115</f>
        <v>604.47912108754258</v>
      </c>
      <c r="AR115" s="241">
        <f>SUM(E115:AQ115)</f>
        <v>11535.084704622372</v>
      </c>
      <c r="AS115" s="276"/>
      <c r="AT115" s="135">
        <f t="shared" si="137"/>
        <v>2883.7711761555929</v>
      </c>
      <c r="AU115" s="135">
        <f t="shared" si="137"/>
        <v>2883.7711761555929</v>
      </c>
      <c r="AV115" s="135">
        <f t="shared" si="137"/>
        <v>2883.7711761555929</v>
      </c>
      <c r="AW115" s="135">
        <f t="shared" si="137"/>
        <v>2883.7711761555929</v>
      </c>
      <c r="AX115" s="147">
        <f t="shared" si="138"/>
        <v>11535.084704622372</v>
      </c>
      <c r="AY115" s="17"/>
      <c r="AZ115" s="607">
        <f>SUM(E115:N115)</f>
        <v>1499.7126087396812</v>
      </c>
      <c r="BA115" s="604">
        <f>SUM(O115:Y115)</f>
        <v>5650.6708812535389</v>
      </c>
      <c r="BB115" s="604">
        <f>SUM(Z115:AK115)</f>
        <v>3780.2220935416085</v>
      </c>
      <c r="BC115" s="604">
        <f>SUM(AL115:AQ115)</f>
        <v>604.47912108754258</v>
      </c>
      <c r="BD115" s="615">
        <f t="shared" si="139"/>
        <v>11535.084704622372</v>
      </c>
      <c r="BF115" s="450">
        <f>SUM(E115:N115)</f>
        <v>1499.7126087396812</v>
      </c>
      <c r="BG115" s="444">
        <f>SUM(Z115:AK115)</f>
        <v>3780.2220935416085</v>
      </c>
      <c r="BH115" s="444"/>
      <c r="BI115" s="444"/>
      <c r="BJ115" s="444">
        <f>SUM(O115:Y115)</f>
        <v>5650.6708812535389</v>
      </c>
      <c r="BK115" s="637">
        <f t="shared" si="140"/>
        <v>10930.605583534829</v>
      </c>
    </row>
    <row r="116" spans="1:63" x14ac:dyDescent="0.25">
      <c r="A116" s="136"/>
      <c r="B116" s="258"/>
      <c r="C116" s="306">
        <v>5103</v>
      </c>
      <c r="D116" s="242" t="s">
        <v>159</v>
      </c>
      <c r="E116" s="238">
        <f>'GEF funding'!E116+'Appendix 2'!E116</f>
        <v>0</v>
      </c>
      <c r="F116" s="238">
        <f>'GEF funding'!F116+'Appendix 2'!F116</f>
        <v>697.23942661234264</v>
      </c>
      <c r="G116" s="238">
        <f>'GEF funding'!G116+'Appendix 2'!G116</f>
        <v>646.97627641678582</v>
      </c>
      <c r="H116" s="238">
        <f>'GEF funding'!H116+'Appendix 2'!H116</f>
        <v>614.30221600743857</v>
      </c>
      <c r="I116" s="274">
        <f>'GEF funding'!I116+'Appendix 2'!I116</f>
        <v>0</v>
      </c>
      <c r="J116" s="274">
        <f>'GEF funding'!J116+'Appendix 2'!J116</f>
        <v>87.757459429634068</v>
      </c>
      <c r="K116" s="274">
        <f>'GEF funding'!K116+'Appendix 2'!K116</f>
        <v>811.47451547199671</v>
      </c>
      <c r="L116" s="274">
        <f>'GEF funding'!L116+'Appendix 2'!L116</f>
        <v>438.78729714817035</v>
      </c>
      <c r="M116" s="274">
        <f>'GEF funding'!M116+'Appendix 2'!M116</f>
        <v>570.04750728979684</v>
      </c>
      <c r="N116" s="275">
        <f>'GEF funding'!N116+'Appendix 2'!N116</f>
        <v>8406.6382427549906</v>
      </c>
      <c r="O116" s="238">
        <f>'GEF funding'!O116+'Appendix 2'!O116</f>
        <v>79.00553928120857</v>
      </c>
      <c r="P116" s="238">
        <f>'GEF funding'!P116+'Appendix 2'!P116</f>
        <v>3498.6360651217456</v>
      </c>
      <c r="Q116" s="238">
        <f>'GEF funding'!Q116+'Appendix 2'!Q116</f>
        <v>2611.5559491422396</v>
      </c>
      <c r="R116" s="238">
        <f>'GEF funding'!R116+'Appendix 2'!R116</f>
        <v>2908.6590921293573</v>
      </c>
      <c r="S116" s="238">
        <f>'GEF funding'!S116+'Appendix 2'!S116</f>
        <v>7778.3607201393206</v>
      </c>
      <c r="T116" s="274">
        <f>'GEF funding'!T116+'Appendix 2'!T116</f>
        <v>373.99402577740238</v>
      </c>
      <c r="U116" s="274">
        <f>'GEF funding'!U116+'Appendix 2'!U116</f>
        <v>3111.1422168863855</v>
      </c>
      <c r="V116" s="274">
        <f>'GEF funding'!V116+'Appendix 2'!V116</f>
        <v>1619.6135552647756</v>
      </c>
      <c r="W116" s="274">
        <f>'GEF funding'!W116+'Appendix 2'!W116</f>
        <v>4698.7149307409854</v>
      </c>
      <c r="X116" s="274">
        <f>'GEF funding'!X116+'Appendix 2'!X116</f>
        <v>218.58199201134369</v>
      </c>
      <c r="Y116" s="240">
        <f>'GEF funding'!Y116+'Appendix 2'!Y116</f>
        <v>8224.6460314913311</v>
      </c>
      <c r="Z116" s="239">
        <f>'GEF funding'!Z116+'Appendix 2'!Z116</f>
        <v>366.8306745811982</v>
      </c>
      <c r="AA116" s="274">
        <f>'GEF funding'!AA116+'Appendix 2'!AA116</f>
        <v>1993.9622550361826</v>
      </c>
      <c r="AB116" s="274">
        <f>'GEF funding'!AB116+'Appendix 2'!AB116</f>
        <v>2684.9386147285295</v>
      </c>
      <c r="AC116" s="274">
        <f>'GEF funding'!AC116+'Appendix 2'!AC116</f>
        <v>137.73160705059078</v>
      </c>
      <c r="AD116" s="274">
        <f>'GEF funding'!AD116+'Appendix 2'!AD116</f>
        <v>384.59981734252619</v>
      </c>
      <c r="AE116" s="274">
        <f>'GEF funding'!AE116+'Appendix 2'!AE116</f>
        <v>812.61648159848551</v>
      </c>
      <c r="AF116" s="274">
        <f>'GEF funding'!AF116+'Appendix 2'!AF116</f>
        <v>4224.3585085944833</v>
      </c>
      <c r="AG116" s="274">
        <f>'GEF funding'!AG116+'Appendix 2'!AG116</f>
        <v>381.05744617330112</v>
      </c>
      <c r="AH116" s="274">
        <f>'GEF funding'!AH116+'Appendix 2'!AH116</f>
        <v>347.87138879570199</v>
      </c>
      <c r="AI116" s="274">
        <f>'GEF funding'!AI116+'Appendix 2'!AI116</f>
        <v>137.73160705059078</v>
      </c>
      <c r="AJ116" s="274">
        <f>'GEF funding'!AI116+'Appendix 2'!AI116</f>
        <v>137.73160705059078</v>
      </c>
      <c r="AK116" s="274">
        <f>'GEF funding'!AJ116+'Appendix 2'!AJ116</f>
        <v>206.59741057588613</v>
      </c>
      <c r="AL116" s="274">
        <f>'GEF funding'!AK116+'Appendix 2'!AK116</f>
        <v>0</v>
      </c>
      <c r="AM116" s="274">
        <f>'GEF funding'!AL116+'Appendix 2'!AL116</f>
        <v>0</v>
      </c>
      <c r="AN116" s="274">
        <f>'GEF funding'!AM116+'Appendix 2'!AM116</f>
        <v>96.716659374006809</v>
      </c>
      <c r="AO116" s="274">
        <f>'GEF funding'!AN116+'Appendix 2'!AN116</f>
        <v>847.85761205266817</v>
      </c>
      <c r="AP116" s="274">
        <f>'GEF funding'!AO116+'Appendix 2'!AO116</f>
        <v>0</v>
      </c>
      <c r="AQ116" s="274">
        <f>'GEF funding'!AP116+'Appendix 2'!AP116</f>
        <v>3803.7739212535512</v>
      </c>
      <c r="AR116" s="241">
        <f>SUM(E116:AQ116)</f>
        <v>63960.508670375537</v>
      </c>
      <c r="AS116" s="276"/>
      <c r="AT116" s="135">
        <f t="shared" si="137"/>
        <v>15990.127167593884</v>
      </c>
      <c r="AU116" s="135">
        <f t="shared" si="137"/>
        <v>15990.127167593884</v>
      </c>
      <c r="AV116" s="135">
        <f t="shared" si="137"/>
        <v>15990.127167593884</v>
      </c>
      <c r="AW116" s="135">
        <f t="shared" si="137"/>
        <v>15990.127167593884</v>
      </c>
      <c r="AX116" s="147">
        <f t="shared" si="138"/>
        <v>63960.508670375537</v>
      </c>
      <c r="AY116" s="17"/>
      <c r="AZ116" s="607">
        <f>SUM(E116:N116)</f>
        <v>12273.222941131156</v>
      </c>
      <c r="BA116" s="604">
        <f>SUM(O116:Y116)</f>
        <v>35122.910117986095</v>
      </c>
      <c r="BB116" s="604">
        <f>SUM(Z116:AK116)</f>
        <v>11816.027418578069</v>
      </c>
      <c r="BC116" s="604">
        <f>SUM(AL116:AQ116)</f>
        <v>4748.348192680226</v>
      </c>
      <c r="BD116" s="615">
        <f t="shared" si="139"/>
        <v>63960.508670375544</v>
      </c>
      <c r="BF116" s="450">
        <f>SUM(E116:N116)</f>
        <v>12273.222941131156</v>
      </c>
      <c r="BG116" s="444">
        <f>SUM(Z116:AK116)</f>
        <v>11816.027418578069</v>
      </c>
      <c r="BH116" s="444"/>
      <c r="BI116" s="444"/>
      <c r="BJ116" s="444">
        <f>SUM(O116:Y116)</f>
        <v>35122.910117986095</v>
      </c>
      <c r="BK116" s="637">
        <f t="shared" si="140"/>
        <v>59212.160477695317</v>
      </c>
    </row>
    <row r="117" spans="1:63" x14ac:dyDescent="0.25">
      <c r="A117" s="136"/>
      <c r="B117" s="258"/>
      <c r="C117" s="307"/>
      <c r="D117" s="242"/>
      <c r="E117" s="238"/>
      <c r="F117" s="239"/>
      <c r="G117" s="239"/>
      <c r="H117" s="239"/>
      <c r="I117" s="274"/>
      <c r="J117" s="274"/>
      <c r="K117" s="274"/>
      <c r="L117" s="689"/>
      <c r="M117" s="689"/>
      <c r="N117" s="275"/>
      <c r="O117" s="238"/>
      <c r="P117" s="239"/>
      <c r="Q117" s="239"/>
      <c r="R117" s="239"/>
      <c r="S117" s="239"/>
      <c r="T117" s="274"/>
      <c r="U117" s="274"/>
      <c r="V117" s="274"/>
      <c r="W117" s="274"/>
      <c r="X117" s="274"/>
      <c r="Y117" s="240"/>
      <c r="Z117" s="239"/>
      <c r="AA117" s="274"/>
      <c r="AB117" s="274"/>
      <c r="AC117" s="274"/>
      <c r="AD117" s="274"/>
      <c r="AE117" s="274"/>
      <c r="AF117" s="274"/>
      <c r="AG117" s="274"/>
      <c r="AH117" s="274"/>
      <c r="AI117" s="274"/>
      <c r="AJ117" s="274"/>
      <c r="AK117" s="274"/>
      <c r="AL117" s="274"/>
      <c r="AM117" s="274"/>
      <c r="AN117" s="274"/>
      <c r="AO117" s="274"/>
      <c r="AP117" s="274"/>
      <c r="AQ117" s="274"/>
      <c r="AR117" s="274"/>
      <c r="AS117" s="276"/>
      <c r="AT117" s="256"/>
      <c r="AU117" s="256"/>
      <c r="AV117" s="256"/>
      <c r="AW117" s="256"/>
      <c r="AX117" s="365"/>
      <c r="AY117" s="17"/>
      <c r="AZ117" s="607"/>
      <c r="BA117" s="604"/>
      <c r="BB117" s="604"/>
      <c r="BC117" s="604"/>
      <c r="BD117" s="615"/>
      <c r="BF117" s="174"/>
      <c r="BG117" s="168"/>
      <c r="BH117" s="383"/>
      <c r="BI117" s="383"/>
      <c r="BJ117" s="383"/>
      <c r="BK117" s="635"/>
    </row>
    <row r="118" spans="1:63" x14ac:dyDescent="0.25">
      <c r="A118" s="136"/>
      <c r="B118" s="258"/>
      <c r="C118" s="307">
        <v>5199</v>
      </c>
      <c r="D118" s="269" t="s">
        <v>146</v>
      </c>
      <c r="E118" s="277">
        <f t="shared" ref="E118:W118" si="141">SUM(E114:E116)</f>
        <v>0</v>
      </c>
      <c r="F118" s="277">
        <f t="shared" si="141"/>
        <v>697.23942661234264</v>
      </c>
      <c r="G118" s="277">
        <f t="shared" si="141"/>
        <v>822.49119527605399</v>
      </c>
      <c r="H118" s="277">
        <f t="shared" si="141"/>
        <v>2281.6939451704861</v>
      </c>
      <c r="I118" s="256">
        <f t="shared" si="141"/>
        <v>0</v>
      </c>
      <c r="J118" s="256">
        <f t="shared" si="141"/>
        <v>965.33205372597479</v>
      </c>
      <c r="K118" s="256">
        <f t="shared" si="141"/>
        <v>6252.4370001093093</v>
      </c>
      <c r="L118" s="256">
        <f t="shared" si="141"/>
        <v>438.78729714817035</v>
      </c>
      <c r="M118" s="256">
        <f t="shared" si="141"/>
        <v>570.04750728979684</v>
      </c>
      <c r="N118" s="278">
        <f t="shared" si="141"/>
        <v>18073.937600610712</v>
      </c>
      <c r="O118" s="277">
        <f t="shared" si="141"/>
        <v>1425.4700440226118</v>
      </c>
      <c r="P118" s="277">
        <f t="shared" si="141"/>
        <v>10989.291859389832</v>
      </c>
      <c r="Q118" s="277">
        <f t="shared" si="141"/>
        <v>5768.7108501415532</v>
      </c>
      <c r="R118" s="277">
        <f t="shared" si="141"/>
        <v>6957.9182075123172</v>
      </c>
      <c r="S118" s="277">
        <f t="shared" si="141"/>
        <v>17717.27486388441</v>
      </c>
      <c r="T118" s="256">
        <f t="shared" si="141"/>
        <v>1690.753013797545</v>
      </c>
      <c r="U118" s="256">
        <f t="shared" si="141"/>
        <v>7145.9551079777066</v>
      </c>
      <c r="V118" s="256">
        <f t="shared" si="141"/>
        <v>6600.6248501845166</v>
      </c>
      <c r="W118" s="256">
        <f t="shared" si="141"/>
        <v>10467.477964389138</v>
      </c>
      <c r="X118" s="256">
        <f t="shared" ref="X118" si="142">SUM(X114:X116)</f>
        <v>955.9670253026236</v>
      </c>
      <c r="Y118" s="564">
        <f t="shared" ref="Y118:AQ118" si="143">SUM(Y114:Y116)</f>
        <v>14122.244662388679</v>
      </c>
      <c r="Z118" s="279">
        <f t="shared" si="143"/>
        <v>2932.6064898751765</v>
      </c>
      <c r="AA118" s="256">
        <f t="shared" si="143"/>
        <v>5447.6603398822881</v>
      </c>
      <c r="AB118" s="256">
        <f t="shared" si="143"/>
        <v>5594.0742642659534</v>
      </c>
      <c r="AC118" s="256">
        <f t="shared" si="143"/>
        <v>4419.271108248101</v>
      </c>
      <c r="AD118" s="256">
        <f t="shared" si="143"/>
        <v>2207.9115408972784</v>
      </c>
      <c r="AE118" s="256">
        <f t="shared" si="143"/>
        <v>3801.3888461407905</v>
      </c>
      <c r="AF118" s="256">
        <f t="shared" si="143"/>
        <v>8593.4053522725353</v>
      </c>
      <c r="AG118" s="256">
        <f t="shared" si="143"/>
        <v>1666.5524453121482</v>
      </c>
      <c r="AH118" s="256">
        <f t="shared" si="143"/>
        <v>347.87138879570199</v>
      </c>
      <c r="AI118" s="256">
        <f t="shared" si="143"/>
        <v>321.37374978471178</v>
      </c>
      <c r="AJ118" s="256">
        <f t="shared" si="143"/>
        <v>321.37374978471178</v>
      </c>
      <c r="AK118" s="256">
        <f t="shared" si="143"/>
        <v>1308.4502669806125</v>
      </c>
      <c r="AL118" s="256">
        <f t="shared" si="143"/>
        <v>0</v>
      </c>
      <c r="AM118" s="256">
        <f t="shared" si="143"/>
        <v>0</v>
      </c>
      <c r="AN118" s="256">
        <f t="shared" si="143"/>
        <v>96.716659374006809</v>
      </c>
      <c r="AO118" s="256">
        <f t="shared" si="143"/>
        <v>4232.9406901429065</v>
      </c>
      <c r="AP118" s="256">
        <f t="shared" si="143"/>
        <v>0</v>
      </c>
      <c r="AQ118" s="256">
        <f t="shared" si="143"/>
        <v>5536.5513875941633</v>
      </c>
      <c r="AR118" s="256">
        <f>SUM(AR114:AR116)</f>
        <v>160771.80275428487</v>
      </c>
      <c r="AS118" s="264"/>
      <c r="AT118" s="256">
        <f t="shared" ref="AT118:AW118" si="144">SUM(AT114:AT116)</f>
        <v>40192.950688571218</v>
      </c>
      <c r="AU118" s="256">
        <f t="shared" si="144"/>
        <v>40192.950688571218</v>
      </c>
      <c r="AV118" s="256">
        <f t="shared" si="144"/>
        <v>40192.950688571218</v>
      </c>
      <c r="AW118" s="256">
        <f t="shared" si="144"/>
        <v>40192.950688571218</v>
      </c>
      <c r="AX118" s="365">
        <f t="shared" ref="AX118" si="145">SUM(AX114:AX116)</f>
        <v>160771.80275428487</v>
      </c>
      <c r="AY118" s="17"/>
      <c r="AZ118" s="608">
        <f>SUM(E118:N118)</f>
        <v>30101.966025942846</v>
      </c>
      <c r="BA118" s="49">
        <f>SUM(O118:Y118)</f>
        <v>83841.688448990943</v>
      </c>
      <c r="BB118" s="49">
        <f>SUM(Z118:AK118)</f>
        <v>36961.939542240005</v>
      </c>
      <c r="BC118" s="49">
        <f>SUM(AL118:AQ118)</f>
        <v>9866.2087371110756</v>
      </c>
      <c r="BD118" s="616">
        <f>SUM(AZ118:BC118)</f>
        <v>160771.80275428487</v>
      </c>
      <c r="BF118" s="460">
        <f>SUM(E118:N118)</f>
        <v>30101.966025942846</v>
      </c>
      <c r="BG118" s="461">
        <f>SUM(Z118:AK118)</f>
        <v>36961.939542240005</v>
      </c>
      <c r="BH118" s="461"/>
      <c r="BI118" s="461"/>
      <c r="BJ118" s="461">
        <f>SUM(O118:Y118)</f>
        <v>83841.688448990943</v>
      </c>
      <c r="BK118" s="638">
        <f t="shared" ref="BK118" si="146">SUM(BF118:BJ118)</f>
        <v>150905.5940171738</v>
      </c>
    </row>
    <row r="119" spans="1:63" x14ac:dyDescent="0.25">
      <c r="A119" s="142"/>
      <c r="B119" s="284"/>
      <c r="C119" s="284"/>
      <c r="D119" s="284"/>
      <c r="E119" s="309"/>
      <c r="F119" s="310"/>
      <c r="G119" s="310"/>
      <c r="H119" s="310"/>
      <c r="I119" s="310"/>
      <c r="J119" s="310"/>
      <c r="K119" s="310"/>
      <c r="L119" s="310"/>
      <c r="M119" s="310"/>
      <c r="N119" s="311"/>
      <c r="O119" s="309"/>
      <c r="P119" s="310"/>
      <c r="Q119" s="310"/>
      <c r="R119" s="310"/>
      <c r="S119" s="310"/>
      <c r="T119" s="310"/>
      <c r="U119" s="310"/>
      <c r="V119" s="310"/>
      <c r="W119" s="310"/>
      <c r="X119" s="263"/>
      <c r="Y119" s="311"/>
      <c r="Z119" s="310"/>
      <c r="AA119" s="310"/>
      <c r="AB119" s="310"/>
      <c r="AC119" s="310"/>
      <c r="AD119" s="310"/>
      <c r="AE119" s="310"/>
      <c r="AF119" s="310"/>
      <c r="AG119" s="310"/>
      <c r="AH119" s="310"/>
      <c r="AI119" s="310"/>
      <c r="AJ119" s="310"/>
      <c r="AK119" s="310"/>
      <c r="AL119" s="310"/>
      <c r="AM119" s="310"/>
      <c r="AN119" s="310"/>
      <c r="AO119" s="310"/>
      <c r="AP119" s="310"/>
      <c r="AQ119" s="310"/>
      <c r="AR119" s="310"/>
      <c r="AS119" s="312"/>
      <c r="AT119" s="289"/>
      <c r="AU119" s="289"/>
      <c r="AV119" s="289"/>
      <c r="AW119" s="289"/>
      <c r="AX119" s="376"/>
      <c r="AY119" s="17"/>
      <c r="AZ119" s="607"/>
      <c r="BA119" s="604"/>
      <c r="BB119" s="604"/>
      <c r="BC119" s="604"/>
      <c r="BD119" s="615"/>
      <c r="BF119" s="174"/>
      <c r="BG119" s="168"/>
      <c r="BH119" s="383"/>
      <c r="BI119" s="383"/>
      <c r="BJ119" s="383"/>
      <c r="BK119" s="635"/>
    </row>
    <row r="120" spans="1:63" x14ac:dyDescent="0.25">
      <c r="A120" s="138"/>
      <c r="B120" s="258">
        <v>5200</v>
      </c>
      <c r="C120" s="258" t="s">
        <v>160</v>
      </c>
      <c r="D120" s="269"/>
      <c r="E120" s="260"/>
      <c r="F120" s="263"/>
      <c r="G120" s="263"/>
      <c r="H120" s="263"/>
      <c r="I120" s="261"/>
      <c r="J120" s="261"/>
      <c r="K120" s="261"/>
      <c r="L120" s="685"/>
      <c r="M120" s="685"/>
      <c r="N120" s="262"/>
      <c r="O120" s="260"/>
      <c r="P120" s="263"/>
      <c r="Q120" s="263"/>
      <c r="R120" s="263"/>
      <c r="S120" s="263"/>
      <c r="T120" s="261"/>
      <c r="U120" s="261"/>
      <c r="V120" s="261"/>
      <c r="W120" s="261"/>
      <c r="X120" s="261"/>
      <c r="Y120" s="311"/>
      <c r="Z120" s="263"/>
      <c r="AA120" s="261"/>
      <c r="AB120" s="261"/>
      <c r="AC120" s="261"/>
      <c r="AD120" s="261"/>
      <c r="AE120" s="261"/>
      <c r="AF120" s="261"/>
      <c r="AG120" s="261"/>
      <c r="AH120" s="261"/>
      <c r="AI120" s="261"/>
      <c r="AJ120" s="261"/>
      <c r="AK120" s="261"/>
      <c r="AL120" s="261"/>
      <c r="AM120" s="261"/>
      <c r="AN120" s="261"/>
      <c r="AO120" s="261"/>
      <c r="AP120" s="261"/>
      <c r="AQ120" s="261"/>
      <c r="AR120" s="261"/>
      <c r="AS120" s="264"/>
      <c r="AT120" s="248"/>
      <c r="AU120" s="248"/>
      <c r="AV120" s="248"/>
      <c r="AW120" s="248"/>
      <c r="AX120" s="368"/>
      <c r="AY120" s="17"/>
      <c r="AZ120" s="607"/>
      <c r="BA120" s="604"/>
      <c r="BB120" s="604"/>
      <c r="BC120" s="604"/>
      <c r="BD120" s="615"/>
      <c r="BF120" s="174"/>
      <c r="BG120" s="168"/>
      <c r="BH120" s="383"/>
      <c r="BI120" s="383"/>
      <c r="BJ120" s="383"/>
      <c r="BK120" s="635"/>
    </row>
    <row r="121" spans="1:63" x14ac:dyDescent="0.25">
      <c r="A121" s="138"/>
      <c r="B121" s="258"/>
      <c r="C121" s="212">
        <v>5201</v>
      </c>
      <c r="D121" s="242" t="s">
        <v>161</v>
      </c>
      <c r="E121" s="238">
        <f>'GEF funding'!E121+'Appendix 2'!E121</f>
        <v>0</v>
      </c>
      <c r="F121" s="238">
        <f>'GEF funding'!F121+'Appendix 2'!F121</f>
        <v>0</v>
      </c>
      <c r="G121" s="238">
        <f>'GEF funding'!G121+'Appendix 2'!G121</f>
        <v>0</v>
      </c>
      <c r="H121" s="238">
        <f>'GEF funding'!H121+'Appendix 2'!H121</f>
        <v>0</v>
      </c>
      <c r="I121" s="274">
        <f>'GEF funding'!I121+'Appendix 2'!I121</f>
        <v>0</v>
      </c>
      <c r="J121" s="274">
        <f>'GEF funding'!J121+'Appendix 2'!J121</f>
        <v>0</v>
      </c>
      <c r="K121" s="274">
        <f>'GEF funding'!K121+'Appendix 2'!K121</f>
        <v>0</v>
      </c>
      <c r="L121" s="274">
        <f>'GEF funding'!L121+'Appendix 2'!L121</f>
        <v>0</v>
      </c>
      <c r="M121" s="274">
        <f>'GEF funding'!M121+'Appendix 2'!M121</f>
        <v>0</v>
      </c>
      <c r="N121" s="275">
        <f>'GEF funding'!N121+'Appendix 2'!N121</f>
        <v>0</v>
      </c>
      <c r="O121" s="238">
        <f>'GEF funding'!O121+'Appendix 2'!O121</f>
        <v>0</v>
      </c>
      <c r="P121" s="238">
        <f>'GEF funding'!P121+'Appendix 2'!P121</f>
        <v>0</v>
      </c>
      <c r="Q121" s="238">
        <f>'GEF funding'!Q121+'Appendix 2'!Q121</f>
        <v>0</v>
      </c>
      <c r="R121" s="238">
        <f>'GEF funding'!R121+'Appendix 2'!R121</f>
        <v>0</v>
      </c>
      <c r="S121" s="238">
        <f>'GEF funding'!S121+'Appendix 2'!S121</f>
        <v>0</v>
      </c>
      <c r="T121" s="274">
        <f>'GEF funding'!T121+'Appendix 2'!T121</f>
        <v>0</v>
      </c>
      <c r="U121" s="274">
        <f>'GEF funding'!U121+'Appendix 2'!U121</f>
        <v>0</v>
      </c>
      <c r="V121" s="274">
        <f>'GEF funding'!V121+'Appendix 2'!V121</f>
        <v>0</v>
      </c>
      <c r="W121" s="274">
        <f>'GEF funding'!W121+'Appendix 2'!W121</f>
        <v>0</v>
      </c>
      <c r="X121" s="274">
        <f>'GEF funding'!X121+'Appendix 2'!X121</f>
        <v>0</v>
      </c>
      <c r="Y121" s="240">
        <f>'GEF funding'!Y121+'Appendix 2'!Y121</f>
        <v>0</v>
      </c>
      <c r="Z121" s="239">
        <f>'GEF funding'!Z121+'Appendix 2'!Z121</f>
        <v>0</v>
      </c>
      <c r="AA121" s="274">
        <f>'GEF funding'!AA121+'Appendix 2'!AA121</f>
        <v>0</v>
      </c>
      <c r="AB121" s="274">
        <f>'GEF funding'!AB121+'Appendix 2'!AB121</f>
        <v>0</v>
      </c>
      <c r="AC121" s="274">
        <f>'GEF funding'!AC121+'Appendix 2'!AC121</f>
        <v>0</v>
      </c>
      <c r="AD121" s="274">
        <f>'GEF funding'!AD121+'Appendix 2'!AD121</f>
        <v>0</v>
      </c>
      <c r="AE121" s="274">
        <f>'GEF funding'!AE121+'Appendix 2'!AE121</f>
        <v>0</v>
      </c>
      <c r="AF121" s="274">
        <f>'GEF funding'!AF121+'Appendix 2'!AF121</f>
        <v>0</v>
      </c>
      <c r="AG121" s="274">
        <f>'GEF funding'!AG121+'Appendix 2'!AG121</f>
        <v>0</v>
      </c>
      <c r="AH121" s="274">
        <f>'GEF funding'!AH121+'Appendix 2'!AH121</f>
        <v>0</v>
      </c>
      <c r="AI121" s="274">
        <f>'GEF funding'!AI121+'Appendix 2'!AI121</f>
        <v>0</v>
      </c>
      <c r="AJ121" s="274">
        <f>'GEF funding'!AI121+'Appendix 2'!AI121</f>
        <v>0</v>
      </c>
      <c r="AK121" s="274">
        <f>'GEF funding'!AJ121+'Appendix 2'!AJ121</f>
        <v>0</v>
      </c>
      <c r="AL121" s="274">
        <f>'GEF funding'!AK121+'Appendix 2'!AK121</f>
        <v>0</v>
      </c>
      <c r="AM121" s="274">
        <f>'GEF funding'!AL121+'Appendix 2'!AL121</f>
        <v>0</v>
      </c>
      <c r="AN121" s="274">
        <f>'GEF funding'!AM121+'Appendix 2'!AM121</f>
        <v>0</v>
      </c>
      <c r="AO121" s="274">
        <f>'GEF funding'!AN121+'Appendix 2'!AN121</f>
        <v>0</v>
      </c>
      <c r="AP121" s="274">
        <f>'GEF funding'!AO121+'Appendix 2'!AO121</f>
        <v>0</v>
      </c>
      <c r="AQ121" s="274">
        <f>'GEF funding'!AP121+'Appendix 2'!AP121</f>
        <v>0</v>
      </c>
      <c r="AR121" s="241">
        <f t="shared" ref="AR121:AR126" si="147">SUM(E121:AQ121)</f>
        <v>0</v>
      </c>
      <c r="AS121" s="276"/>
      <c r="AT121" s="135">
        <f t="shared" ref="AT121:AW126" si="148">$AR121/4</f>
        <v>0</v>
      </c>
      <c r="AU121" s="135">
        <f t="shared" si="148"/>
        <v>0</v>
      </c>
      <c r="AV121" s="135">
        <f t="shared" si="148"/>
        <v>0</v>
      </c>
      <c r="AW121" s="135">
        <f t="shared" si="148"/>
        <v>0</v>
      </c>
      <c r="AX121" s="147">
        <f t="shared" ref="AX121:AX126" si="149">SUM(AT121:AW121)</f>
        <v>0</v>
      </c>
      <c r="AY121" s="17"/>
      <c r="AZ121" s="607">
        <f t="shared" ref="AZ121:AZ126" si="150">SUM(E121:N121)</f>
        <v>0</v>
      </c>
      <c r="BA121" s="604">
        <f t="shared" ref="BA121:BA126" si="151">SUM(O121:Y121)</f>
        <v>0</v>
      </c>
      <c r="BB121" s="604">
        <f t="shared" ref="BB121:BB126" si="152">SUM(Z121:AK121)</f>
        <v>0</v>
      </c>
      <c r="BC121" s="604">
        <f t="shared" ref="BC121:BC126" si="153">SUM(AL121:AQ121)</f>
        <v>0</v>
      </c>
      <c r="BD121" s="615">
        <f t="shared" ref="BD121:BD126" si="154">SUM(AZ121:BC121)</f>
        <v>0</v>
      </c>
      <c r="BF121" s="450">
        <f t="shared" ref="BF121:BF126" si="155">SUM(E121:N121)</f>
        <v>0</v>
      </c>
      <c r="BG121" s="444">
        <f t="shared" ref="BG121:BG126" si="156">SUM(Z121:AK121)</f>
        <v>0</v>
      </c>
      <c r="BH121" s="444"/>
      <c r="BI121" s="444"/>
      <c r="BJ121" s="444">
        <f t="shared" ref="BJ121:BJ126" si="157">SUM(O121:Y121)</f>
        <v>0</v>
      </c>
      <c r="BK121" s="637">
        <f t="shared" ref="BK121:BK126" si="158">SUM(BF121:BJ121)</f>
        <v>0</v>
      </c>
    </row>
    <row r="122" spans="1:63" x14ac:dyDescent="0.25">
      <c r="A122" s="138"/>
      <c r="B122" s="258"/>
      <c r="C122" s="212">
        <v>5202</v>
      </c>
      <c r="D122" s="242" t="s">
        <v>162</v>
      </c>
      <c r="E122" s="238">
        <f>'GEF funding'!E122+'Appendix 2'!E122</f>
        <v>0</v>
      </c>
      <c r="F122" s="238">
        <f>'GEF funding'!F122+'Appendix 2'!F122</f>
        <v>0</v>
      </c>
      <c r="G122" s="238">
        <f>'GEF funding'!G122+'Appendix 2'!G122</f>
        <v>0</v>
      </c>
      <c r="H122" s="238">
        <f>'GEF funding'!H122+'Appendix 2'!H122</f>
        <v>2632.723782889022</v>
      </c>
      <c r="I122" s="274">
        <f>'GEF funding'!I122+'Appendix 2'!I122</f>
        <v>0</v>
      </c>
      <c r="J122" s="274">
        <f>'GEF funding'!J122+'Appendix 2'!J122</f>
        <v>7898.171348667066</v>
      </c>
      <c r="K122" s="274">
        <f>'GEF funding'!K122+'Appendix 2'!K122</f>
        <v>0</v>
      </c>
      <c r="L122" s="274">
        <f>'GEF funding'!L122+'Appendix 2'!L122</f>
        <v>0</v>
      </c>
      <c r="M122" s="274">
        <f>'GEF funding'!M122+'Appendix 2'!M122</f>
        <v>0</v>
      </c>
      <c r="N122" s="275">
        <f>'GEF funding'!N122+'Appendix 2'!N122</f>
        <v>9653.3205372597477</v>
      </c>
      <c r="O122" s="238">
        <f>'GEF funding'!O122+'Appendix 2'!O122</f>
        <v>7900.5539281208548</v>
      </c>
      <c r="P122" s="238">
        <f>'GEF funding'!P122+'Appendix 2'!P122</f>
        <v>17907.922237073937</v>
      </c>
      <c r="Q122" s="238">
        <f>'GEF funding'!Q122+'Appendix 2'!Q122</f>
        <v>2896.8697736443132</v>
      </c>
      <c r="R122" s="238">
        <f>'GEF funding'!R122+'Appendix 2'!R122</f>
        <v>7900.5539281208548</v>
      </c>
      <c r="S122" s="238">
        <f>'GEF funding'!S122+'Appendix 2'!S122</f>
        <v>13694.293475409482</v>
      </c>
      <c r="T122" s="274">
        <f>'GEF funding'!T122+'Appendix 2'!T122</f>
        <v>5003.6841544765412</v>
      </c>
      <c r="U122" s="274">
        <f>'GEF funding'!U122+'Appendix 2'!U122</f>
        <v>15801.10785624171</v>
      </c>
      <c r="V122" s="274">
        <f>'GEF funding'!V122+'Appendix 2'!V122</f>
        <v>790.05539281208564</v>
      </c>
      <c r="W122" s="274">
        <f>'GEF funding'!W122+'Appendix 2'!W122</f>
        <v>7110.4985353087704</v>
      </c>
      <c r="X122" s="274">
        <f>'GEF funding'!X122+'Appendix 2'!X122</f>
        <v>0</v>
      </c>
      <c r="Y122" s="240">
        <f>'GEF funding'!Y122+'Appendix 2'!Y122</f>
        <v>8690.609320932941</v>
      </c>
      <c r="Z122" s="239">
        <f>'GEF funding'!Z122+'Appendix 2'!Z122</f>
        <v>8723.0017798707486</v>
      </c>
      <c r="AA122" s="274">
        <f>'GEF funding'!AA122+'Appendix 2'!AA122</f>
        <v>9182.1071367060504</v>
      </c>
      <c r="AB122" s="274">
        <f>'GEF funding'!AB122+'Appendix 2'!AB122</f>
        <v>4131.9482115177225</v>
      </c>
      <c r="AC122" s="274">
        <f>'GEF funding'!AC122+'Appendix 2'!AC122</f>
        <v>0</v>
      </c>
      <c r="AD122" s="274">
        <f>'GEF funding'!AD122+'Appendix 2'!AD122</f>
        <v>0</v>
      </c>
      <c r="AE122" s="274">
        <f>'GEF funding'!AE122+'Appendix 2'!AE122</f>
        <v>459.10535683530253</v>
      </c>
      <c r="AF122" s="274">
        <f>'GEF funding'!AF122+'Appendix 2'!AF122</f>
        <v>5050.158925188327</v>
      </c>
      <c r="AG122" s="274">
        <f>'GEF funding'!AG122+'Appendix 2'!AG122</f>
        <v>0</v>
      </c>
      <c r="AH122" s="274">
        <f>'GEF funding'!AH122+'Appendix 2'!AH122</f>
        <v>0</v>
      </c>
      <c r="AI122" s="274">
        <f>'GEF funding'!AI122+'Appendix 2'!AI122</f>
        <v>0</v>
      </c>
      <c r="AJ122" s="274">
        <f>'GEF funding'!AI122+'Appendix 2'!AI122</f>
        <v>0</v>
      </c>
      <c r="AK122" s="274">
        <f>'GEF funding'!AJ122+'Appendix 2'!AJ122</f>
        <v>0</v>
      </c>
      <c r="AL122" s="274">
        <f>'GEF funding'!AK122+'Appendix 2'!AK122</f>
        <v>0</v>
      </c>
      <c r="AM122" s="274">
        <f>'GEF funding'!AL122+'Appendix 2'!AL122</f>
        <v>5385.8580189656132</v>
      </c>
      <c r="AN122" s="274">
        <f>'GEF funding'!AM122+'Appendix 2'!AM122</f>
        <v>5385.8580189656132</v>
      </c>
      <c r="AO122" s="274">
        <f>'GEF funding'!AN122+'Appendix 2'!AN122</f>
        <v>0</v>
      </c>
      <c r="AP122" s="274">
        <f>'GEF funding'!AO122+'Appendix 2'!AO122</f>
        <v>0</v>
      </c>
      <c r="AQ122" s="274">
        <f>'GEF funding'!AP122+'Appendix 2'!AP122</f>
        <v>3626.8747265252559</v>
      </c>
      <c r="AR122" s="241">
        <f t="shared" si="147"/>
        <v>149825.27644553196</v>
      </c>
      <c r="AS122" s="276"/>
      <c r="AT122" s="135">
        <f t="shared" si="148"/>
        <v>37456.319111382989</v>
      </c>
      <c r="AU122" s="135">
        <f t="shared" si="148"/>
        <v>37456.319111382989</v>
      </c>
      <c r="AV122" s="135">
        <f t="shared" si="148"/>
        <v>37456.319111382989</v>
      </c>
      <c r="AW122" s="135">
        <f t="shared" si="148"/>
        <v>37456.319111382989</v>
      </c>
      <c r="AX122" s="147">
        <f t="shared" si="149"/>
        <v>149825.27644553196</v>
      </c>
      <c r="AY122" s="17"/>
      <c r="AZ122" s="607">
        <f t="shared" si="150"/>
        <v>20184.215668815836</v>
      </c>
      <c r="BA122" s="604">
        <f t="shared" si="151"/>
        <v>87696.148602141475</v>
      </c>
      <c r="BB122" s="604">
        <f t="shared" si="152"/>
        <v>27546.321410118151</v>
      </c>
      <c r="BC122" s="604">
        <f t="shared" si="153"/>
        <v>14398.590764456483</v>
      </c>
      <c r="BD122" s="615">
        <f t="shared" si="154"/>
        <v>149825.27644553193</v>
      </c>
      <c r="BF122" s="450">
        <f t="shared" si="155"/>
        <v>20184.215668815836</v>
      </c>
      <c r="BG122" s="444">
        <f t="shared" si="156"/>
        <v>27546.321410118151</v>
      </c>
      <c r="BH122" s="444"/>
      <c r="BI122" s="444"/>
      <c r="BJ122" s="444">
        <f t="shared" si="157"/>
        <v>87696.148602141475</v>
      </c>
      <c r="BK122" s="637">
        <f t="shared" si="158"/>
        <v>135426.68568107547</v>
      </c>
    </row>
    <row r="123" spans="1:63" x14ac:dyDescent="0.25">
      <c r="A123" s="138"/>
      <c r="B123" s="258"/>
      <c r="C123" s="212">
        <v>5203</v>
      </c>
      <c r="D123" s="242" t="s">
        <v>163</v>
      </c>
      <c r="E123" s="238">
        <f>'GEF funding'!E123+'Appendix 2'!E123</f>
        <v>0</v>
      </c>
      <c r="F123" s="238">
        <f>'GEF funding'!F123+'Appendix 2'!F123</f>
        <v>0</v>
      </c>
      <c r="G123" s="238">
        <f>'GEF funding'!G123+'Appendix 2'!G123</f>
        <v>0</v>
      </c>
      <c r="H123" s="238">
        <f>'GEF funding'!H123+'Appendix 2'!H123</f>
        <v>2632.723782889022</v>
      </c>
      <c r="I123" s="274">
        <f>'GEF funding'!I123+'Appendix 2'!I123</f>
        <v>0</v>
      </c>
      <c r="J123" s="274">
        <f>'GEF funding'!J123+'Appendix 2'!J123</f>
        <v>5265.447565778044</v>
      </c>
      <c r="K123" s="274">
        <f>'GEF funding'!K123+'Appendix 2'!K123</f>
        <v>0</v>
      </c>
      <c r="L123" s="274">
        <f>'GEF funding'!L123+'Appendix 2'!L123</f>
        <v>0</v>
      </c>
      <c r="M123" s="274">
        <f>'GEF funding'!M123+'Appendix 2'!M123</f>
        <v>0</v>
      </c>
      <c r="N123" s="275">
        <f>'GEF funding'!N123+'Appendix 2'!N123</f>
        <v>12988.103995585843</v>
      </c>
      <c r="O123" s="238">
        <f>'GEF funding'!O123+'Appendix 2'!O123</f>
        <v>6320.4431424966851</v>
      </c>
      <c r="P123" s="238">
        <f>'GEF funding'!P123+'Appendix 2'!P123</f>
        <v>14958.382103908818</v>
      </c>
      <c r="Q123" s="238">
        <f>'GEF funding'!Q123+'Appendix 2'!Q123</f>
        <v>3897.6066045396219</v>
      </c>
      <c r="R123" s="238">
        <f>'GEF funding'!R123+'Appendix 2'!R123</f>
        <v>7584.53177099602</v>
      </c>
      <c r="S123" s="238">
        <f>'GEF funding'!S123+'Appendix 2'!S123</f>
        <v>15379.744980075267</v>
      </c>
      <c r="T123" s="274">
        <f>'GEF funding'!T123+'Appendix 2'!T123</f>
        <v>3686.9251664563999</v>
      </c>
      <c r="U123" s="274">
        <f>'GEF funding'!U123+'Appendix 2'!U123</f>
        <v>13114.919520680622</v>
      </c>
      <c r="V123" s="274">
        <f>'GEF funding'!V123+'Appendix 2'!V123</f>
        <v>1580.1107856241713</v>
      </c>
      <c r="W123" s="274">
        <f>'GEF funding'!W123+'Appendix 2'!W123</f>
        <v>8058.5650066832732</v>
      </c>
      <c r="X123" s="274">
        <f>'GEF funding'!X123+'Appendix 2'!X123</f>
        <v>0</v>
      </c>
      <c r="Y123" s="240">
        <f>'GEF funding'!Y123+'Appendix 2'!Y123</f>
        <v>11692.819813618866</v>
      </c>
      <c r="Z123" s="239">
        <f>'GEF funding'!Z123+'Appendix 2'!Z123</f>
        <v>6427.474995694236</v>
      </c>
      <c r="AA123" s="274">
        <f>'GEF funding'!AA123+'Appendix 2'!AA123</f>
        <v>7621.1489234660221</v>
      </c>
      <c r="AB123" s="274">
        <f>'GEF funding'!AB123+'Appendix 2'!AB123</f>
        <v>4682.8746397200866</v>
      </c>
      <c r="AC123" s="274">
        <f>'GEF funding'!AC123+'Appendix 2'!AC123</f>
        <v>0</v>
      </c>
      <c r="AD123" s="274">
        <f>'GEF funding'!AD123+'Appendix 2'!AD123</f>
        <v>0</v>
      </c>
      <c r="AE123" s="274">
        <f>'GEF funding'!AE123+'Appendix 2'!AE123</f>
        <v>918.21071367060506</v>
      </c>
      <c r="AF123" s="274">
        <f>'GEF funding'!AF123+'Appendix 2'!AF123</f>
        <v>6794.7592811624781</v>
      </c>
      <c r="AG123" s="274">
        <f>'GEF funding'!AG123+'Appendix 2'!AG123</f>
        <v>0</v>
      </c>
      <c r="AH123" s="274">
        <f>'GEF funding'!AH123+'Appendix 2'!AH123</f>
        <v>0</v>
      </c>
      <c r="AI123" s="274">
        <f>'GEF funding'!AI123+'Appendix 2'!AI123</f>
        <v>0</v>
      </c>
      <c r="AJ123" s="274">
        <f>'GEF funding'!AI123+'Appendix 2'!AI123</f>
        <v>0</v>
      </c>
      <c r="AK123" s="274">
        <f>'GEF funding'!AJ123+'Appendix 2'!AJ123</f>
        <v>0</v>
      </c>
      <c r="AL123" s="274">
        <f>'GEF funding'!AK123+'Appendix 2'!AK123</f>
        <v>0</v>
      </c>
      <c r="AM123" s="274">
        <f>'GEF funding'!AL123+'Appendix 2'!AL123</f>
        <v>5385.8580189656132</v>
      </c>
      <c r="AN123" s="274">
        <f>'GEF funding'!AM123+'Appendix 2'!AM123</f>
        <v>5385.8580189656132</v>
      </c>
      <c r="AO123" s="274">
        <f>'GEF funding'!AN123+'Appendix 2'!AN123</f>
        <v>0</v>
      </c>
      <c r="AP123" s="274">
        <f>'GEF funding'!AO123+'Appendix 2'!AO123</f>
        <v>0</v>
      </c>
      <c r="AQ123" s="274">
        <f>'GEF funding'!AP123+'Appendix 2'!AP123</f>
        <v>3626.8747265252559</v>
      </c>
      <c r="AR123" s="241">
        <f t="shared" si="147"/>
        <v>148003.38355750256</v>
      </c>
      <c r="AS123" s="276"/>
      <c r="AT123" s="135">
        <f t="shared" si="148"/>
        <v>37000.84588937564</v>
      </c>
      <c r="AU123" s="135">
        <f t="shared" si="148"/>
        <v>37000.84588937564</v>
      </c>
      <c r="AV123" s="135">
        <f t="shared" si="148"/>
        <v>37000.84588937564</v>
      </c>
      <c r="AW123" s="135">
        <f t="shared" si="148"/>
        <v>37000.84588937564</v>
      </c>
      <c r="AX123" s="147">
        <f t="shared" si="149"/>
        <v>148003.38355750256</v>
      </c>
      <c r="AY123" s="17"/>
      <c r="AZ123" s="607">
        <f t="shared" si="150"/>
        <v>20886.27534425291</v>
      </c>
      <c r="BA123" s="604">
        <f t="shared" si="151"/>
        <v>86274.048895079759</v>
      </c>
      <c r="BB123" s="604">
        <f t="shared" si="152"/>
        <v>26444.468553713428</v>
      </c>
      <c r="BC123" s="604">
        <f t="shared" si="153"/>
        <v>14398.590764456483</v>
      </c>
      <c r="BD123" s="615">
        <f t="shared" si="154"/>
        <v>148003.38355750259</v>
      </c>
      <c r="BF123" s="450">
        <f t="shared" si="155"/>
        <v>20886.27534425291</v>
      </c>
      <c r="BG123" s="444">
        <f t="shared" si="156"/>
        <v>26444.468553713428</v>
      </c>
      <c r="BH123" s="444"/>
      <c r="BI123" s="444"/>
      <c r="BJ123" s="444">
        <f t="shared" si="157"/>
        <v>86274.048895079759</v>
      </c>
      <c r="BK123" s="637">
        <f t="shared" si="158"/>
        <v>133604.7927930461</v>
      </c>
    </row>
    <row r="124" spans="1:63" x14ac:dyDescent="0.25">
      <c r="A124" s="138"/>
      <c r="B124" s="258"/>
      <c r="C124" s="212">
        <v>5204</v>
      </c>
      <c r="D124" s="242" t="s">
        <v>164</v>
      </c>
      <c r="E124" s="238">
        <f>'GEF funding'!E124+'Appendix 2'!E124</f>
        <v>0</v>
      </c>
      <c r="F124" s="238">
        <f>'GEF funding'!F124+'Appendix 2'!F124</f>
        <v>0</v>
      </c>
      <c r="G124" s="238">
        <f>'GEF funding'!G124+'Appendix 2'!G124</f>
        <v>0</v>
      </c>
      <c r="H124" s="238">
        <f>'GEF funding'!H124+'Appendix 2'!H124</f>
        <v>0</v>
      </c>
      <c r="I124" s="274">
        <f>'GEF funding'!I124+'Appendix 2'!I124</f>
        <v>0</v>
      </c>
      <c r="J124" s="274">
        <f>'GEF funding'!J124+'Appendix 2'!J124</f>
        <v>0</v>
      </c>
      <c r="K124" s="274">
        <f>'GEF funding'!K124+'Appendix 2'!K124</f>
        <v>0</v>
      </c>
      <c r="L124" s="274">
        <f>'GEF funding'!L124+'Appendix 2'!L124</f>
        <v>0</v>
      </c>
      <c r="M124" s="274">
        <f>'GEF funding'!M124+'Appendix 2'!M124</f>
        <v>0</v>
      </c>
      <c r="N124" s="275">
        <f>'GEF funding'!N124+'Appendix 2'!N124</f>
        <v>3949.085674333533</v>
      </c>
      <c r="O124" s="238">
        <f>'GEF funding'!O124+'Appendix 2'!O124</f>
        <v>0</v>
      </c>
      <c r="P124" s="238">
        <f>'GEF funding'!P124+'Appendix 2'!P124</f>
        <v>1185.0830892181284</v>
      </c>
      <c r="Q124" s="238">
        <f>'GEF funding'!Q124+'Appendix 2'!Q124</f>
        <v>1185.0830892181284</v>
      </c>
      <c r="R124" s="238">
        <f>'GEF funding'!R124+'Appendix 2'!R124</f>
        <v>1185.0830892181284</v>
      </c>
      <c r="S124" s="238">
        <f>'GEF funding'!S124+'Appendix 2'!S124</f>
        <v>3555.2492676543852</v>
      </c>
      <c r="T124" s="274">
        <f>'GEF funding'!T124+'Appendix 2'!T124</f>
        <v>0</v>
      </c>
      <c r="U124" s="274">
        <f>'GEF funding'!U124+'Appendix 2'!U124</f>
        <v>2370.1661784362568</v>
      </c>
      <c r="V124" s="274">
        <f>'GEF funding'!V124+'Appendix 2'!V124</f>
        <v>0</v>
      </c>
      <c r="W124" s="274">
        <f>'GEF funding'!W124+'Appendix 2'!W124</f>
        <v>1185.0830892181284</v>
      </c>
      <c r="X124" s="274">
        <f>'GEF funding'!X124+'Appendix 2'!X124</f>
        <v>0</v>
      </c>
      <c r="Y124" s="240">
        <f>'GEF funding'!Y124+'Appendix 2'!Y124</f>
        <v>3555.2492676543852</v>
      </c>
      <c r="Z124" s="239">
        <f>'GEF funding'!Z124+'Appendix 2'!Z124</f>
        <v>0</v>
      </c>
      <c r="AA124" s="274">
        <f>'GEF funding'!AA124+'Appendix 2'!AA124</f>
        <v>1377.3160705059076</v>
      </c>
      <c r="AB124" s="274">
        <f>'GEF funding'!AB124+'Appendix 2'!AB124</f>
        <v>688.65803525295382</v>
      </c>
      <c r="AC124" s="274">
        <f>'GEF funding'!AC124+'Appendix 2'!AC124</f>
        <v>0</v>
      </c>
      <c r="AD124" s="274">
        <f>'GEF funding'!AD124+'Appendix 2'!AD124</f>
        <v>0</v>
      </c>
      <c r="AE124" s="274">
        <f>'GEF funding'!AE124+'Appendix 2'!AE124</f>
        <v>0</v>
      </c>
      <c r="AF124" s="274">
        <f>'GEF funding'!AF124+'Appendix 2'!AF124</f>
        <v>2065.9741057588612</v>
      </c>
      <c r="AG124" s="274">
        <f>'GEF funding'!AG124+'Appendix 2'!AG124</f>
        <v>0</v>
      </c>
      <c r="AH124" s="274">
        <f>'GEF funding'!AH124+'Appendix 2'!AH124</f>
        <v>0</v>
      </c>
      <c r="AI124" s="274">
        <f>'GEF funding'!AI124+'Appendix 2'!AI124</f>
        <v>0</v>
      </c>
      <c r="AJ124" s="274">
        <f>'GEF funding'!AI124+'Appendix 2'!AI124</f>
        <v>0</v>
      </c>
      <c r="AK124" s="274">
        <f>'GEF funding'!AJ124+'Appendix 2'!AJ124</f>
        <v>0</v>
      </c>
      <c r="AL124" s="274">
        <f>'GEF funding'!AK124+'Appendix 2'!AK124</f>
        <v>0</v>
      </c>
      <c r="AM124" s="274">
        <f>'GEF funding'!AL124+'Appendix 2'!AL124</f>
        <v>0</v>
      </c>
      <c r="AN124" s="274">
        <f>'GEF funding'!AM124+'Appendix 2'!AM124</f>
        <v>0</v>
      </c>
      <c r="AO124" s="274">
        <f>'GEF funding'!AN124+'Appendix 2'!AN124</f>
        <v>0</v>
      </c>
      <c r="AP124" s="274">
        <f>'GEF funding'!AO124+'Appendix 2'!AO124</f>
        <v>0</v>
      </c>
      <c r="AQ124" s="274">
        <f>'GEF funding'!AP124+'Appendix 2'!AP124</f>
        <v>0</v>
      </c>
      <c r="AR124" s="241">
        <f t="shared" si="147"/>
        <v>22302.030956468796</v>
      </c>
      <c r="AS124" s="276"/>
      <c r="AT124" s="135">
        <f t="shared" si="148"/>
        <v>5575.507739117199</v>
      </c>
      <c r="AU124" s="135">
        <f t="shared" si="148"/>
        <v>5575.507739117199</v>
      </c>
      <c r="AV124" s="135">
        <f t="shared" si="148"/>
        <v>5575.507739117199</v>
      </c>
      <c r="AW124" s="135">
        <f t="shared" si="148"/>
        <v>5575.507739117199</v>
      </c>
      <c r="AX124" s="147">
        <f t="shared" si="149"/>
        <v>22302.030956468796</v>
      </c>
      <c r="AY124" s="17"/>
      <c r="AZ124" s="607">
        <f t="shared" si="150"/>
        <v>3949.085674333533</v>
      </c>
      <c r="BA124" s="604">
        <f t="shared" si="151"/>
        <v>14220.997070617541</v>
      </c>
      <c r="BB124" s="604">
        <f t="shared" si="152"/>
        <v>4131.9482115177234</v>
      </c>
      <c r="BC124" s="604">
        <f t="shared" si="153"/>
        <v>0</v>
      </c>
      <c r="BD124" s="615">
        <f t="shared" si="154"/>
        <v>22302.030956468796</v>
      </c>
      <c r="BF124" s="450">
        <f t="shared" si="155"/>
        <v>3949.085674333533</v>
      </c>
      <c r="BG124" s="444">
        <f t="shared" si="156"/>
        <v>4131.9482115177234</v>
      </c>
      <c r="BH124" s="444"/>
      <c r="BI124" s="444"/>
      <c r="BJ124" s="444">
        <f t="shared" si="157"/>
        <v>14220.997070617541</v>
      </c>
      <c r="BK124" s="637">
        <f t="shared" si="158"/>
        <v>22302.0309564688</v>
      </c>
    </row>
    <row r="125" spans="1:63" x14ac:dyDescent="0.25">
      <c r="A125" s="138"/>
      <c r="B125" s="258"/>
      <c r="C125" s="212">
        <v>5205</v>
      </c>
      <c r="D125" s="242" t="s">
        <v>165</v>
      </c>
      <c r="E125" s="238">
        <f>'GEF funding'!E125+'Appendix 2'!E125</f>
        <v>131.63618914445112</v>
      </c>
      <c r="F125" s="238">
        <f>'GEF funding'!F125+'Appendix 2'!F125</f>
        <v>0</v>
      </c>
      <c r="G125" s="238">
        <f>'GEF funding'!G125+'Appendix 2'!G125</f>
        <v>0</v>
      </c>
      <c r="H125" s="238">
        <f>'GEF funding'!H125+'Appendix 2'!H125</f>
        <v>0</v>
      </c>
      <c r="I125" s="274">
        <f>'GEF funding'!I125+'Appendix 2'!I125</f>
        <v>0</v>
      </c>
      <c r="J125" s="274">
        <f>'GEF funding'!J125+'Appendix 2'!J125</f>
        <v>0</v>
      </c>
      <c r="K125" s="274">
        <f>'GEF funding'!K125+'Appendix 2'!K125</f>
        <v>0</v>
      </c>
      <c r="L125" s="274">
        <f>'GEF funding'!L125+'Appendix 2'!L125</f>
        <v>0</v>
      </c>
      <c r="M125" s="274">
        <f>'GEF funding'!M125+'Appendix 2'!M125</f>
        <v>0</v>
      </c>
      <c r="N125" s="275">
        <f>'GEF funding'!N125+'Appendix 2'!N125</f>
        <v>2062.3002965964006</v>
      </c>
      <c r="O125" s="238">
        <f>'GEF funding'!O125+'Appendix 2'!O125</f>
        <v>5385.8580189656132</v>
      </c>
      <c r="P125" s="238">
        <f>'GEF funding'!P125+'Appendix 2'!P125</f>
        <v>697.88226365067567</v>
      </c>
      <c r="Q125" s="238">
        <f>'GEF funding'!Q125+'Appendix 2'!Q125</f>
        <v>579.37395472886283</v>
      </c>
      <c r="R125" s="238">
        <f>'GEF funding'!R125+'Appendix 2'!R125</f>
        <v>579.37395472886283</v>
      </c>
      <c r="S125" s="238">
        <f>'GEF funding'!S125+'Appendix 2'!S125</f>
        <v>1856.6301731084013</v>
      </c>
      <c r="T125" s="274">
        <f>'GEF funding'!T125+'Appendix 2'!T125</f>
        <v>0</v>
      </c>
      <c r="U125" s="274">
        <f>'GEF funding'!U125+'Appendix 2'!U125</f>
        <v>790.05539281208564</v>
      </c>
      <c r="V125" s="274">
        <f>'GEF funding'!V125+'Appendix 2'!V125</f>
        <v>0</v>
      </c>
      <c r="W125" s="274">
        <f>'GEF funding'!W125+'Appendix 2'!W125</f>
        <v>1066.5747802963156</v>
      </c>
      <c r="X125" s="274">
        <f>'GEF funding'!X125+'Appendix 2'!X125</f>
        <v>5385.8580189656132</v>
      </c>
      <c r="Y125" s="240">
        <f>'GEF funding'!Y125+'Appendix 2'!Y125</f>
        <v>1856.6301731084013</v>
      </c>
      <c r="Z125" s="239">
        <f>'GEF funding'!Z125+'Appendix 2'!Z125</f>
        <v>0</v>
      </c>
      <c r="AA125" s="274">
        <f>'GEF funding'!AA125+'Appendix 2'!AA125</f>
        <v>459.10535683530253</v>
      </c>
      <c r="AB125" s="274">
        <f>'GEF funding'!AB125+'Appendix 2'!AB125</f>
        <v>619.79223172765842</v>
      </c>
      <c r="AC125" s="274">
        <f>'GEF funding'!AC125+'Appendix 2'!AC125</f>
        <v>0</v>
      </c>
      <c r="AD125" s="274">
        <f>'GEF funding'!AD125+'Appendix 2'!AD125</f>
        <v>0</v>
      </c>
      <c r="AE125" s="274">
        <f>'GEF funding'!AE125+'Appendix 2'!AE125</f>
        <v>0</v>
      </c>
      <c r="AF125" s="274">
        <f>'GEF funding'!AF125+'Appendix 2'!AF125</f>
        <v>1078.8975885629611</v>
      </c>
      <c r="AG125" s="274">
        <f>'GEF funding'!AG125+'Appendix 2'!AG125</f>
        <v>0</v>
      </c>
      <c r="AH125" s="274">
        <f>'GEF funding'!AH125+'Appendix 2'!AH125</f>
        <v>0</v>
      </c>
      <c r="AI125" s="274">
        <f>'GEF funding'!AI125+'Appendix 2'!AI125</f>
        <v>0</v>
      </c>
      <c r="AJ125" s="274">
        <f>'GEF funding'!AI125+'Appendix 2'!AI125</f>
        <v>0</v>
      </c>
      <c r="AK125" s="274">
        <f>'GEF funding'!AJ125+'Appendix 2'!AJ125</f>
        <v>13464.645047414</v>
      </c>
      <c r="AL125" s="274">
        <f>'GEF funding'!AK125+'Appendix 2'!AK125</f>
        <v>0</v>
      </c>
      <c r="AM125" s="274">
        <f>'GEF funding'!AL125+'Appendix 2'!AL125</f>
        <v>0</v>
      </c>
      <c r="AN125" s="274">
        <f>'GEF funding'!AM125+'Appendix 2'!AM125</f>
        <v>10771.716037931226</v>
      </c>
      <c r="AO125" s="274">
        <f>'GEF funding'!AN125+'Appendix 2'!AN125</f>
        <v>0</v>
      </c>
      <c r="AP125" s="274">
        <f>'GEF funding'!AO125+'Appendix 2'!AO125</f>
        <v>0</v>
      </c>
      <c r="AQ125" s="274">
        <f>'GEF funding'!AP125+'Appendix 2'!AP125</f>
        <v>0</v>
      </c>
      <c r="AR125" s="241">
        <f t="shared" si="147"/>
        <v>46786.329478576838</v>
      </c>
      <c r="AS125" s="276"/>
      <c r="AT125" s="135">
        <f t="shared" si="148"/>
        <v>11696.582369644209</v>
      </c>
      <c r="AU125" s="135">
        <f t="shared" si="148"/>
        <v>11696.582369644209</v>
      </c>
      <c r="AV125" s="135">
        <f t="shared" si="148"/>
        <v>11696.582369644209</v>
      </c>
      <c r="AW125" s="135">
        <f t="shared" si="148"/>
        <v>11696.582369644209</v>
      </c>
      <c r="AX125" s="147">
        <f t="shared" si="149"/>
        <v>46786.329478576838</v>
      </c>
      <c r="AY125" s="17"/>
      <c r="AZ125" s="607">
        <f t="shared" si="150"/>
        <v>2193.9364857408518</v>
      </c>
      <c r="BA125" s="604">
        <f t="shared" si="151"/>
        <v>18198.236730364832</v>
      </c>
      <c r="BB125" s="604">
        <f t="shared" si="152"/>
        <v>15622.440224539921</v>
      </c>
      <c r="BC125" s="604">
        <f t="shared" si="153"/>
        <v>10771.716037931226</v>
      </c>
      <c r="BD125" s="615">
        <f t="shared" si="154"/>
        <v>46786.32947857683</v>
      </c>
      <c r="BF125" s="450">
        <f t="shared" si="155"/>
        <v>2193.9364857408518</v>
      </c>
      <c r="BG125" s="444">
        <f t="shared" si="156"/>
        <v>15622.440224539921</v>
      </c>
      <c r="BH125" s="444"/>
      <c r="BI125" s="444"/>
      <c r="BJ125" s="444">
        <f t="shared" si="157"/>
        <v>18198.236730364832</v>
      </c>
      <c r="BK125" s="637">
        <f t="shared" si="158"/>
        <v>36014.613440645604</v>
      </c>
    </row>
    <row r="126" spans="1:63" x14ac:dyDescent="0.25">
      <c r="A126" s="138"/>
      <c r="B126" s="258"/>
      <c r="C126" s="212">
        <v>5206</v>
      </c>
      <c r="D126" s="242" t="s">
        <v>166</v>
      </c>
      <c r="E126" s="238">
        <f>'GEF funding'!E126+'Appendix 2'!E126</f>
        <v>0</v>
      </c>
      <c r="F126" s="238">
        <f>'GEF funding'!F126+'Appendix 2'!F126</f>
        <v>0</v>
      </c>
      <c r="G126" s="238">
        <f>'GEF funding'!G126+'Appendix 2'!G126</f>
        <v>0</v>
      </c>
      <c r="H126" s="238">
        <f>'GEF funding'!H126+'Appendix 2'!H126</f>
        <v>0</v>
      </c>
      <c r="I126" s="274">
        <f>'GEF funding'!I126+'Appendix 2'!I126</f>
        <v>0</v>
      </c>
      <c r="J126" s="274">
        <f>'GEF funding'!J126+'Appendix 2'!J126</f>
        <v>0</v>
      </c>
      <c r="K126" s="274">
        <f>'GEF funding'!K126+'Appendix 2'!K126</f>
        <v>1755.1491885926812</v>
      </c>
      <c r="L126" s="274">
        <f>'GEF funding'!L126+'Appendix 2'!L126</f>
        <v>0</v>
      </c>
      <c r="M126" s="274">
        <f>'GEF funding'!M126+'Appendix 2'!M126</f>
        <v>0</v>
      </c>
      <c r="N126" s="275">
        <f>'GEF funding'!N126+'Appendix 2'!N126</f>
        <v>8687.9884835337725</v>
      </c>
      <c r="O126" s="238">
        <f>'GEF funding'!O126+'Appendix 2'!O126</f>
        <v>26929.290094828069</v>
      </c>
      <c r="P126" s="238">
        <f>'GEF funding'!P126+'Appendix 2'!P126</f>
        <v>2607.1827962798825</v>
      </c>
      <c r="Q126" s="238">
        <f>'GEF funding'!Q126+'Appendix 2'!Q126</f>
        <v>2607.1827962798825</v>
      </c>
      <c r="R126" s="238">
        <f>'GEF funding'!R126+'Appendix 2'!R126</f>
        <v>2607.1827962798825</v>
      </c>
      <c r="S126" s="238">
        <f>'GEF funding'!S126+'Appendix 2'!S126</f>
        <v>7821.5483888396457</v>
      </c>
      <c r="T126" s="274">
        <f>'GEF funding'!T126+'Appendix 2'!T126</f>
        <v>0</v>
      </c>
      <c r="U126" s="274">
        <f>'GEF funding'!U126+'Appendix 2'!U126</f>
        <v>3318.2326498107586</v>
      </c>
      <c r="V126" s="274">
        <f>'GEF funding'!V126+'Appendix 2'!V126</f>
        <v>2449.1717177174655</v>
      </c>
      <c r="W126" s="274">
        <f>'GEF funding'!W126+'Appendix 2'!W126</f>
        <v>3634.2548069355935</v>
      </c>
      <c r="X126" s="274">
        <f>'GEF funding'!X126+'Appendix 2'!X126</f>
        <v>2879.194979542021</v>
      </c>
      <c r="Y126" s="240">
        <f>'GEF funding'!Y126+'Appendix 2'!Y126</f>
        <v>8348.2519840477034</v>
      </c>
      <c r="Z126" s="239">
        <f>'GEF funding'!Z126+'Appendix 2'!Z126</f>
        <v>306.07023789020167</v>
      </c>
      <c r="AA126" s="274">
        <f>'GEF funding'!AA126+'Appendix 2'!AA126</f>
        <v>2846.4532123788758</v>
      </c>
      <c r="AB126" s="274">
        <f>'GEF funding'!AB126+'Appendix 2'!AB126</f>
        <v>2111.8846414423915</v>
      </c>
      <c r="AC126" s="274">
        <f>'GEF funding'!AC126+'Appendix 2'!AC126</f>
        <v>0</v>
      </c>
      <c r="AD126" s="274">
        <f>'GEF funding'!AD126+'Appendix 2'!AD126</f>
        <v>0</v>
      </c>
      <c r="AE126" s="274">
        <f>'GEF funding'!AE126+'Appendix 2'!AE126</f>
        <v>1423.2266061894379</v>
      </c>
      <c r="AF126" s="274">
        <f>'GEF funding'!AF126+'Appendix 2'!AF126</f>
        <v>4545.1430326694954</v>
      </c>
      <c r="AG126" s="274">
        <f>'GEF funding'!AG126+'Appendix 2'!AG126</f>
        <v>918.21071367060506</v>
      </c>
      <c r="AH126" s="274">
        <f>'GEF funding'!AH126+'Appendix 2'!AH126</f>
        <v>0</v>
      </c>
      <c r="AI126" s="274">
        <f>'GEF funding'!AI126+'Appendix 2'!AI126</f>
        <v>0</v>
      </c>
      <c r="AJ126" s="274">
        <f>'GEF funding'!AI126+'Appendix 2'!AI126</f>
        <v>0</v>
      </c>
      <c r="AK126" s="274">
        <f>'GEF funding'!AJ126+'Appendix 2'!AJ126</f>
        <v>3215.5164683313687</v>
      </c>
      <c r="AL126" s="274">
        <f>'GEF funding'!AK126+'Appendix 2'!AK126</f>
        <v>0</v>
      </c>
      <c r="AM126" s="274">
        <f>'GEF funding'!AL126+'Appendix 2'!AL126</f>
        <v>10771.716037931226</v>
      </c>
      <c r="AN126" s="274">
        <f>'GEF funding'!AM126+'Appendix 2'!AM126</f>
        <v>0</v>
      </c>
      <c r="AO126" s="274">
        <f>'GEF funding'!AN126+'Appendix 2'!AN126</f>
        <v>2417.9164843501703</v>
      </c>
      <c r="AP126" s="274">
        <f>'GEF funding'!AO126+'Appendix 2'!AO126</f>
        <v>0</v>
      </c>
      <c r="AQ126" s="274">
        <f>'GEF funding'!AP126+'Appendix 2'!AP126</f>
        <v>0</v>
      </c>
      <c r="AR126" s="241">
        <f t="shared" si="147"/>
        <v>102200.76811754113</v>
      </c>
      <c r="AS126" s="276"/>
      <c r="AT126" s="135">
        <f t="shared" si="148"/>
        <v>25550.192029385282</v>
      </c>
      <c r="AU126" s="135">
        <f t="shared" si="148"/>
        <v>25550.192029385282</v>
      </c>
      <c r="AV126" s="135">
        <f t="shared" si="148"/>
        <v>25550.192029385282</v>
      </c>
      <c r="AW126" s="135">
        <f t="shared" si="148"/>
        <v>25550.192029385282</v>
      </c>
      <c r="AX126" s="147">
        <f t="shared" si="149"/>
        <v>102200.76811754113</v>
      </c>
      <c r="AY126" s="17"/>
      <c r="AZ126" s="607">
        <f t="shared" si="150"/>
        <v>10443.137672126453</v>
      </c>
      <c r="BA126" s="604">
        <f t="shared" si="151"/>
        <v>63201.493010560902</v>
      </c>
      <c r="BB126" s="604">
        <f t="shared" si="152"/>
        <v>15366.504912572376</v>
      </c>
      <c r="BC126" s="604">
        <f t="shared" si="153"/>
        <v>13189.632522281398</v>
      </c>
      <c r="BD126" s="615">
        <f t="shared" si="154"/>
        <v>102200.76811754113</v>
      </c>
      <c r="BF126" s="450">
        <f t="shared" si="155"/>
        <v>10443.137672126453</v>
      </c>
      <c r="BG126" s="444">
        <f t="shared" si="156"/>
        <v>15366.504912572376</v>
      </c>
      <c r="BH126" s="444"/>
      <c r="BI126" s="444"/>
      <c r="BJ126" s="444">
        <f t="shared" si="157"/>
        <v>63201.493010560902</v>
      </c>
      <c r="BK126" s="637">
        <f t="shared" si="158"/>
        <v>89011.135595259722</v>
      </c>
    </row>
    <row r="127" spans="1:63" x14ac:dyDescent="0.25">
      <c r="A127" s="138"/>
      <c r="B127" s="258"/>
      <c r="C127" s="258"/>
      <c r="D127" s="269"/>
      <c r="E127" s="260"/>
      <c r="F127" s="263"/>
      <c r="G127" s="263"/>
      <c r="H127" s="263"/>
      <c r="I127" s="261"/>
      <c r="J127" s="261"/>
      <c r="K127" s="261"/>
      <c r="L127" s="685"/>
      <c r="M127" s="685"/>
      <c r="N127" s="262"/>
      <c r="O127" s="260"/>
      <c r="P127" s="263"/>
      <c r="Q127" s="263"/>
      <c r="R127" s="263"/>
      <c r="S127" s="263"/>
      <c r="T127" s="261"/>
      <c r="U127" s="261"/>
      <c r="V127" s="261"/>
      <c r="W127" s="261"/>
      <c r="X127" s="261"/>
      <c r="Y127" s="311"/>
      <c r="Z127" s="263"/>
      <c r="AA127" s="261"/>
      <c r="AB127" s="261"/>
      <c r="AC127" s="261"/>
      <c r="AD127" s="261"/>
      <c r="AE127" s="261"/>
      <c r="AF127" s="261"/>
      <c r="AG127" s="261"/>
      <c r="AH127" s="261"/>
      <c r="AI127" s="261"/>
      <c r="AJ127" s="261"/>
      <c r="AK127" s="261"/>
      <c r="AL127" s="261"/>
      <c r="AM127" s="261"/>
      <c r="AN127" s="261"/>
      <c r="AO127" s="261"/>
      <c r="AP127" s="261"/>
      <c r="AQ127" s="261"/>
      <c r="AR127" s="261"/>
      <c r="AS127" s="264"/>
      <c r="AT127" s="248"/>
      <c r="AU127" s="248"/>
      <c r="AV127" s="248"/>
      <c r="AW127" s="248"/>
      <c r="AX127" s="368"/>
      <c r="AY127" s="17"/>
      <c r="AZ127" s="607"/>
      <c r="BA127" s="604"/>
      <c r="BB127" s="604"/>
      <c r="BC127" s="604"/>
      <c r="BD127" s="615"/>
      <c r="BF127" s="174"/>
      <c r="BG127" s="168"/>
      <c r="BH127" s="383"/>
      <c r="BI127" s="383"/>
      <c r="BJ127" s="383"/>
      <c r="BK127" s="635"/>
    </row>
    <row r="128" spans="1:63" x14ac:dyDescent="0.25">
      <c r="A128" s="136"/>
      <c r="B128" s="258"/>
      <c r="C128" s="258">
        <v>5299</v>
      </c>
      <c r="D128" s="269" t="s">
        <v>146</v>
      </c>
      <c r="E128" s="277">
        <f t="shared" ref="E128:W128" si="159">SUM(E121:E126)</f>
        <v>131.63618914445112</v>
      </c>
      <c r="F128" s="277">
        <f t="shared" si="159"/>
        <v>0</v>
      </c>
      <c r="G128" s="277">
        <f t="shared" si="159"/>
        <v>0</v>
      </c>
      <c r="H128" s="277">
        <f t="shared" si="159"/>
        <v>5265.447565778044</v>
      </c>
      <c r="I128" s="256">
        <f t="shared" si="159"/>
        <v>0</v>
      </c>
      <c r="J128" s="256">
        <f t="shared" si="159"/>
        <v>13163.618914445109</v>
      </c>
      <c r="K128" s="256">
        <f t="shared" si="159"/>
        <v>1755.1491885926812</v>
      </c>
      <c r="L128" s="256">
        <f t="shared" si="159"/>
        <v>0</v>
      </c>
      <c r="M128" s="256">
        <f t="shared" si="159"/>
        <v>0</v>
      </c>
      <c r="N128" s="278">
        <f t="shared" si="159"/>
        <v>37340.798987309296</v>
      </c>
      <c r="O128" s="277">
        <f t="shared" si="159"/>
        <v>46536.145184411223</v>
      </c>
      <c r="P128" s="277">
        <f t="shared" si="159"/>
        <v>37356.452490131436</v>
      </c>
      <c r="Q128" s="277">
        <f t="shared" si="159"/>
        <v>11166.116218410811</v>
      </c>
      <c r="R128" s="277">
        <f t="shared" si="159"/>
        <v>19856.725539343748</v>
      </c>
      <c r="S128" s="277">
        <f t="shared" si="159"/>
        <v>42307.466285087183</v>
      </c>
      <c r="T128" s="256">
        <f t="shared" si="159"/>
        <v>8690.609320932941</v>
      </c>
      <c r="U128" s="256">
        <f t="shared" si="159"/>
        <v>35394.48159798143</v>
      </c>
      <c r="V128" s="256">
        <f t="shared" si="159"/>
        <v>4819.3378961537219</v>
      </c>
      <c r="W128" s="256">
        <f t="shared" si="159"/>
        <v>21054.976218442083</v>
      </c>
      <c r="X128" s="256">
        <f t="shared" ref="X128" si="160">SUM(X121:X126)</f>
        <v>8265.0529985076337</v>
      </c>
      <c r="Y128" s="564">
        <f t="shared" ref="Y128:AQ128" si="161">SUM(Y121:Y126)</f>
        <v>34143.560559362297</v>
      </c>
      <c r="Z128" s="279">
        <f t="shared" si="161"/>
        <v>15456.547013455187</v>
      </c>
      <c r="AA128" s="256">
        <f t="shared" si="161"/>
        <v>21486.130699892157</v>
      </c>
      <c r="AB128" s="256">
        <f t="shared" si="161"/>
        <v>12235.157759660813</v>
      </c>
      <c r="AC128" s="256">
        <f t="shared" si="161"/>
        <v>0</v>
      </c>
      <c r="AD128" s="256">
        <f t="shared" si="161"/>
        <v>0</v>
      </c>
      <c r="AE128" s="256">
        <f t="shared" si="161"/>
        <v>2800.5426766953456</v>
      </c>
      <c r="AF128" s="256">
        <f t="shared" si="161"/>
        <v>19534.932933342123</v>
      </c>
      <c r="AG128" s="256">
        <f t="shared" si="161"/>
        <v>918.21071367060506</v>
      </c>
      <c r="AH128" s="256">
        <f t="shared" si="161"/>
        <v>0</v>
      </c>
      <c r="AI128" s="256">
        <f t="shared" si="161"/>
        <v>0</v>
      </c>
      <c r="AJ128" s="256">
        <f t="shared" si="161"/>
        <v>0</v>
      </c>
      <c r="AK128" s="256">
        <f t="shared" si="161"/>
        <v>16680.161515745371</v>
      </c>
      <c r="AL128" s="256">
        <f t="shared" si="161"/>
        <v>0</v>
      </c>
      <c r="AM128" s="256">
        <f t="shared" si="161"/>
        <v>21543.432075862453</v>
      </c>
      <c r="AN128" s="256">
        <f t="shared" si="161"/>
        <v>21543.432075862453</v>
      </c>
      <c r="AO128" s="256">
        <f t="shared" si="161"/>
        <v>2417.9164843501703</v>
      </c>
      <c r="AP128" s="256">
        <f t="shared" si="161"/>
        <v>0</v>
      </c>
      <c r="AQ128" s="256">
        <f t="shared" si="161"/>
        <v>7253.7494530505119</v>
      </c>
      <c r="AR128" s="256">
        <f>SUM(AR121:AR126)</f>
        <v>469117.78855562129</v>
      </c>
      <c r="AS128" s="264"/>
      <c r="AT128" s="256">
        <f>SUM(AT121:AT126)</f>
        <v>117279.44713890532</v>
      </c>
      <c r="AU128" s="256">
        <f t="shared" ref="AU128:AW128" si="162">SUM(AU121:AU126)</f>
        <v>117279.44713890532</v>
      </c>
      <c r="AV128" s="256">
        <f t="shared" si="162"/>
        <v>117279.44713890532</v>
      </c>
      <c r="AW128" s="256">
        <f t="shared" si="162"/>
        <v>117279.44713890532</v>
      </c>
      <c r="AX128" s="365">
        <f t="shared" ref="AX128" si="163">SUM(AX121:AX126)</f>
        <v>469117.78855562129</v>
      </c>
      <c r="AY128" s="17"/>
      <c r="AZ128" s="608">
        <f>SUM(E128:N128)</f>
        <v>57656.650845269585</v>
      </c>
      <c r="BA128" s="49">
        <f>SUM(O128:Y128)</f>
        <v>269590.92430876452</v>
      </c>
      <c r="BB128" s="49">
        <f>SUM(Z128:AK128)</f>
        <v>89111.683312461595</v>
      </c>
      <c r="BC128" s="49">
        <f>SUM(AL128:AQ128)</f>
        <v>52758.53008912559</v>
      </c>
      <c r="BD128" s="616">
        <f>SUM(AZ128:BC128)</f>
        <v>469117.78855562129</v>
      </c>
      <c r="BF128" s="460">
        <f>SUM(E128:N128)</f>
        <v>57656.650845269585</v>
      </c>
      <c r="BG128" s="461">
        <f>SUM(Z128:AK128)</f>
        <v>89111.683312461595</v>
      </c>
      <c r="BH128" s="461"/>
      <c r="BI128" s="461"/>
      <c r="BJ128" s="461">
        <f>SUM(O128:Y128)</f>
        <v>269590.92430876452</v>
      </c>
      <c r="BK128" s="638">
        <f t="shared" ref="BK128" si="164">SUM(BF128:BJ128)</f>
        <v>416359.25846649567</v>
      </c>
    </row>
    <row r="129" spans="1:63" x14ac:dyDescent="0.25">
      <c r="A129" s="141"/>
      <c r="B129" s="184"/>
      <c r="C129" s="184"/>
      <c r="D129" s="184"/>
      <c r="E129" s="196"/>
      <c r="F129" s="197"/>
      <c r="G129" s="197"/>
      <c r="H129" s="197"/>
      <c r="I129" s="197"/>
      <c r="J129" s="197"/>
      <c r="K129" s="197"/>
      <c r="L129" s="197"/>
      <c r="M129" s="197"/>
      <c r="N129" s="198"/>
      <c r="O129" s="196"/>
      <c r="P129" s="197"/>
      <c r="Q129" s="197"/>
      <c r="R129" s="197"/>
      <c r="S129" s="197"/>
      <c r="T129" s="197"/>
      <c r="U129" s="197"/>
      <c r="V129" s="197"/>
      <c r="W129" s="197"/>
      <c r="X129" s="204"/>
      <c r="Y129" s="198"/>
      <c r="Z129" s="197"/>
      <c r="AA129" s="197"/>
      <c r="AB129" s="197"/>
      <c r="AC129" s="197"/>
      <c r="AD129" s="197"/>
      <c r="AE129" s="197"/>
      <c r="AF129" s="197"/>
      <c r="AG129" s="197"/>
      <c r="AH129" s="197"/>
      <c r="AI129" s="197"/>
      <c r="AJ129" s="197"/>
      <c r="AK129" s="197"/>
      <c r="AL129" s="197"/>
      <c r="AM129" s="197"/>
      <c r="AN129" s="197"/>
      <c r="AO129" s="197"/>
      <c r="AP129" s="197"/>
      <c r="AQ129" s="197"/>
      <c r="AR129" s="197"/>
      <c r="AS129" s="189"/>
      <c r="AT129" s="257"/>
      <c r="AU129" s="257"/>
      <c r="AV129" s="257"/>
      <c r="AW129" s="257"/>
      <c r="AX129" s="373"/>
      <c r="AY129" s="17"/>
      <c r="AZ129" s="607"/>
      <c r="BA129" s="604"/>
      <c r="BB129" s="604"/>
      <c r="BC129" s="604"/>
      <c r="BD129" s="615"/>
      <c r="BF129" s="174"/>
      <c r="BG129" s="168"/>
      <c r="BH129" s="383"/>
      <c r="BI129" s="383"/>
      <c r="BJ129" s="383"/>
      <c r="BK129" s="635"/>
    </row>
    <row r="130" spans="1:63" x14ac:dyDescent="0.25">
      <c r="A130" s="138"/>
      <c r="B130" s="258">
        <v>5300</v>
      </c>
      <c r="C130" s="258" t="s">
        <v>167</v>
      </c>
      <c r="D130" s="200"/>
      <c r="E130" s="201"/>
      <c r="F130" s="204"/>
      <c r="G130" s="204"/>
      <c r="H130" s="204"/>
      <c r="I130" s="202"/>
      <c r="J130" s="202"/>
      <c r="K130" s="202"/>
      <c r="L130" s="693"/>
      <c r="M130" s="693"/>
      <c r="N130" s="203"/>
      <c r="O130" s="201"/>
      <c r="P130" s="204"/>
      <c r="Q130" s="204"/>
      <c r="R130" s="204"/>
      <c r="S130" s="204"/>
      <c r="T130" s="202"/>
      <c r="U130" s="202"/>
      <c r="V130" s="202"/>
      <c r="W130" s="202"/>
      <c r="X130" s="202"/>
      <c r="Y130" s="198"/>
      <c r="Z130" s="204"/>
      <c r="AA130" s="202"/>
      <c r="AB130" s="202"/>
      <c r="AC130" s="202"/>
      <c r="AD130" s="202"/>
      <c r="AE130" s="202"/>
      <c r="AF130" s="202"/>
      <c r="AG130" s="202"/>
      <c r="AH130" s="202"/>
      <c r="AI130" s="202"/>
      <c r="AJ130" s="202"/>
      <c r="AK130" s="202"/>
      <c r="AL130" s="202"/>
      <c r="AM130" s="202"/>
      <c r="AN130" s="202"/>
      <c r="AO130" s="202"/>
      <c r="AP130" s="202"/>
      <c r="AQ130" s="202"/>
      <c r="AR130" s="202"/>
      <c r="AS130" s="195"/>
      <c r="AT130" s="248"/>
      <c r="AU130" s="248"/>
      <c r="AV130" s="248"/>
      <c r="AW130" s="248"/>
      <c r="AX130" s="368"/>
      <c r="AY130" s="17"/>
      <c r="AZ130" s="607"/>
      <c r="BA130" s="604"/>
      <c r="BB130" s="604"/>
      <c r="BC130" s="604"/>
      <c r="BD130" s="615"/>
      <c r="BF130" s="174"/>
      <c r="BG130" s="168"/>
      <c r="BH130" s="383"/>
      <c r="BI130" s="383"/>
      <c r="BJ130" s="383"/>
      <c r="BK130" s="635"/>
    </row>
    <row r="131" spans="1:63" x14ac:dyDescent="0.25">
      <c r="A131" s="138"/>
      <c r="B131" s="258"/>
      <c r="C131" s="212">
        <v>5301</v>
      </c>
      <c r="D131" s="242" t="s">
        <v>168</v>
      </c>
      <c r="E131" s="238">
        <f>'GEF funding'!E131+'Appendix 2'!E131</f>
        <v>0</v>
      </c>
      <c r="F131" s="238">
        <f>'GEF funding'!F131+'Appendix 2'!F131</f>
        <v>0</v>
      </c>
      <c r="G131" s="238">
        <f>'GEF funding'!G131+'Appendix 2'!G131</f>
        <v>0</v>
      </c>
      <c r="H131" s="238">
        <f>'GEF funding'!H131+'Appendix 2'!H131</f>
        <v>0</v>
      </c>
      <c r="I131" s="274">
        <f>'GEF funding'!I131+'Appendix 2'!I131</f>
        <v>0</v>
      </c>
      <c r="J131" s="274">
        <f>'GEF funding'!J131+'Appendix 2'!J131</f>
        <v>0</v>
      </c>
      <c r="K131" s="274">
        <f>'GEF funding'!K131+'Appendix 2'!K131</f>
        <v>877.57459429634059</v>
      </c>
      <c r="L131" s="274">
        <f>'GEF funding'!L131+'Appendix 2'!L131</f>
        <v>0</v>
      </c>
      <c r="M131" s="274">
        <f>'GEF funding'!M131+'Appendix 2'!M131</f>
        <v>0</v>
      </c>
      <c r="N131" s="275">
        <f>'GEF funding'!N131+'Appendix 2'!N131</f>
        <v>2571.2935612882784</v>
      </c>
      <c r="O131" s="238">
        <f>'GEF funding'!O131+'Appendix 2'!O131</f>
        <v>790.05539281208564</v>
      </c>
      <c r="P131" s="238">
        <f>'GEF funding'!P131+'Appendix 2'!P131</f>
        <v>1561.6761597918889</v>
      </c>
      <c r="Q131" s="238">
        <f>'GEF funding'!Q131+'Appendix 2'!Q131</f>
        <v>771.62076697980342</v>
      </c>
      <c r="R131" s="238">
        <f>'GEF funding'!R131+'Appendix 2'!R131</f>
        <v>1034.9725645838321</v>
      </c>
      <c r="S131" s="238">
        <f>'GEF funding'!S131+'Appendix 2'!S131</f>
        <v>2578.2140985434394</v>
      </c>
      <c r="T131" s="274">
        <f>'GEF funding'!T131+'Appendix 2'!T131</f>
        <v>263.35179760402855</v>
      </c>
      <c r="U131" s="274">
        <f>'GEF funding'!U131+'Appendix 2'!U131</f>
        <v>908.56370173389837</v>
      </c>
      <c r="V131" s="274">
        <f>'GEF funding'!V131+'Appendix 2'!V131</f>
        <v>237.01661784362562</v>
      </c>
      <c r="W131" s="274">
        <f>'GEF funding'!W131+'Appendix 2'!W131</f>
        <v>1959.337374173972</v>
      </c>
      <c r="X131" s="274">
        <f>'GEF funding'!X131+'Appendix 2'!X131</f>
        <v>0</v>
      </c>
      <c r="Y131" s="240">
        <f>'GEF funding'!Y131+'Appendix 2'!Y131</f>
        <v>16976.212995307087</v>
      </c>
      <c r="Z131" s="239">
        <f>'GEF funding'!Z131+'Appendix 2'!Z131</f>
        <v>459.10535683530253</v>
      </c>
      <c r="AA131" s="274">
        <f>'GEF funding'!AA131+'Appendix 2'!AA131</f>
        <v>527.97116036059788</v>
      </c>
      <c r="AB131" s="274">
        <f>'GEF funding'!AB131+'Appendix 2'!AB131</f>
        <v>1138.5812849515503</v>
      </c>
      <c r="AC131" s="274">
        <f>'GEF funding'!AC131+'Appendix 2'!AC131</f>
        <v>0</v>
      </c>
      <c r="AD131" s="274">
        <f>'GEF funding'!AD131+'Appendix 2'!AD131</f>
        <v>0</v>
      </c>
      <c r="AE131" s="274">
        <f>'GEF funding'!AE131+'Appendix 2'!AE131</f>
        <v>137.73160705059075</v>
      </c>
      <c r="AF131" s="274">
        <f>'GEF funding'!AF131+'Appendix 2'!AF131</f>
        <v>1345.1786955274365</v>
      </c>
      <c r="AG131" s="274">
        <f>'GEF funding'!AG131+'Appendix 2'!AG131</f>
        <v>0</v>
      </c>
      <c r="AH131" s="274">
        <f>'GEF funding'!AH131+'Appendix 2'!AH131</f>
        <v>0</v>
      </c>
      <c r="AI131" s="274">
        <f>'GEF funding'!AI131+'Appendix 2'!AI131</f>
        <v>0</v>
      </c>
      <c r="AJ131" s="274">
        <f>'GEF funding'!AI131+'Appendix 2'!AI131</f>
        <v>0</v>
      </c>
      <c r="AK131" s="274">
        <f>'GEF funding'!AJ131+'Appendix 2'!AJ131</f>
        <v>0</v>
      </c>
      <c r="AL131" s="274">
        <f>'GEF funding'!AK131+'Appendix 2'!AK131</f>
        <v>0</v>
      </c>
      <c r="AM131" s="274">
        <f>'GEF funding'!AL131+'Appendix 2'!AL131</f>
        <v>0</v>
      </c>
      <c r="AN131" s="274">
        <f>'GEF funding'!AM131+'Appendix 2'!AM131</f>
        <v>0</v>
      </c>
      <c r="AO131" s="274">
        <f>'GEF funding'!AN131+'Appendix 2'!AN131</f>
        <v>10771.716037931226</v>
      </c>
      <c r="AP131" s="274">
        <f>'GEF funding'!AO131+'Appendix 2'!AO131</f>
        <v>0</v>
      </c>
      <c r="AQ131" s="274">
        <f>'GEF funding'!AP131+'Appendix 2'!AP131</f>
        <v>1208.9582421750852</v>
      </c>
      <c r="AR131" s="241">
        <f>SUM(E131:AQ131)</f>
        <v>46119.132009790061</v>
      </c>
      <c r="AS131" s="276"/>
      <c r="AT131" s="135">
        <f t="shared" ref="AT131:AW133" si="165">$AR131/4</f>
        <v>11529.783002447515</v>
      </c>
      <c r="AU131" s="135">
        <f t="shared" si="165"/>
        <v>11529.783002447515</v>
      </c>
      <c r="AV131" s="135">
        <f t="shared" si="165"/>
        <v>11529.783002447515</v>
      </c>
      <c r="AW131" s="135">
        <f t="shared" si="165"/>
        <v>11529.783002447515</v>
      </c>
      <c r="AX131" s="147">
        <f t="shared" ref="AX131:AX133" si="166">SUM(AT131:AW131)</f>
        <v>46119.132009790061</v>
      </c>
      <c r="AY131" s="17"/>
      <c r="AZ131" s="607">
        <f>SUM(E131:N131)</f>
        <v>3448.8681555846188</v>
      </c>
      <c r="BA131" s="604">
        <f>SUM(O131:Y131)</f>
        <v>27081.021469373663</v>
      </c>
      <c r="BB131" s="604">
        <f>SUM(Z131:AK131)</f>
        <v>3608.568104725478</v>
      </c>
      <c r="BC131" s="604">
        <f>SUM(AL131:AQ131)</f>
        <v>11980.674280106312</v>
      </c>
      <c r="BD131" s="615">
        <f t="shared" ref="BD131:BD133" si="167">SUM(AZ131:BC131)</f>
        <v>46119.132009790075</v>
      </c>
      <c r="BF131" s="450">
        <f>SUM(E131:N131)</f>
        <v>3448.8681555846188</v>
      </c>
      <c r="BG131" s="444">
        <f>SUM(Z131:AK131)</f>
        <v>3608.568104725478</v>
      </c>
      <c r="BH131" s="444"/>
      <c r="BI131" s="444"/>
      <c r="BJ131" s="444">
        <f>SUM(O131:Y131)</f>
        <v>27081.021469373663</v>
      </c>
      <c r="BK131" s="637">
        <f t="shared" ref="BK131:BK133" si="168">SUM(BF131:BJ131)</f>
        <v>34138.45772968376</v>
      </c>
    </row>
    <row r="132" spans="1:63" x14ac:dyDescent="0.25">
      <c r="A132" s="138"/>
      <c r="B132" s="258"/>
      <c r="C132" s="212">
        <v>5302</v>
      </c>
      <c r="D132" s="242" t="s">
        <v>169</v>
      </c>
      <c r="E132" s="238">
        <f>'GEF funding'!E132+'Appendix 2'!E132</f>
        <v>0</v>
      </c>
      <c r="F132" s="238">
        <f>'GEF funding'!F132+'Appendix 2'!F132</f>
        <v>0</v>
      </c>
      <c r="G132" s="238">
        <f>'GEF funding'!G132+'Appendix 2'!G132</f>
        <v>0</v>
      </c>
      <c r="H132" s="238">
        <f>'GEF funding'!H132+'Appendix 2'!H132</f>
        <v>5265.447565778044</v>
      </c>
      <c r="I132" s="274">
        <f>'GEF funding'!I132+'Appendix 2'!I132</f>
        <v>0</v>
      </c>
      <c r="J132" s="274">
        <f>'GEF funding'!J132+'Appendix 2'!J132</f>
        <v>0</v>
      </c>
      <c r="K132" s="274">
        <f>'GEF funding'!K132+'Appendix 2'!K132</f>
        <v>1755.1491885926812</v>
      </c>
      <c r="L132" s="274">
        <f>'GEF funding'!L132+'Appendix 2'!L132</f>
        <v>0</v>
      </c>
      <c r="M132" s="274">
        <f>'GEF funding'!M132+'Appendix 2'!M132</f>
        <v>0</v>
      </c>
      <c r="N132" s="275">
        <f>'GEF funding'!N132+'Appendix 2'!N132</f>
        <v>48266.602686298735</v>
      </c>
      <c r="O132" s="238">
        <f>'GEF funding'!O132+'Appendix 2'!O132</f>
        <v>0</v>
      </c>
      <c r="P132" s="238">
        <f>'GEF funding'!P132+'Appendix 2'!P132</f>
        <v>13957.64527301351</v>
      </c>
      <c r="Q132" s="238">
        <f>'GEF funding'!Q132+'Appendix 2'!Q132</f>
        <v>15537.756058637679</v>
      </c>
      <c r="R132" s="238">
        <f>'GEF funding'!R132+'Appendix 2'!R132</f>
        <v>31865.338301397249</v>
      </c>
      <c r="S132" s="238">
        <f>'GEF funding'!S132+'Appendix 2'!S132</f>
        <v>43453.046604664698</v>
      </c>
      <c r="T132" s="274">
        <f>'GEF funding'!T132+'Appendix 2'!T132</f>
        <v>16157.574056896841</v>
      </c>
      <c r="U132" s="274">
        <f>'GEF funding'!U132+'Appendix 2'!U132</f>
        <v>0</v>
      </c>
      <c r="V132" s="274">
        <f>'GEF funding'!V132+'Appendix 2'!V132</f>
        <v>15801.10785624171</v>
      </c>
      <c r="W132" s="274">
        <f>'GEF funding'!W132+'Appendix 2'!W132</f>
        <v>29232.049534047168</v>
      </c>
      <c r="X132" s="274">
        <f>'GEF funding'!X132+'Appendix 2'!X132</f>
        <v>526.7035952080571</v>
      </c>
      <c r="Y132" s="240">
        <f>'GEF funding'!Y132+'Appendix 2'!Y132</f>
        <v>43979.75019987276</v>
      </c>
      <c r="Z132" s="239">
        <f>'GEF funding'!Z132+'Appendix 2'!Z132</f>
        <v>306.07023789020167</v>
      </c>
      <c r="AA132" s="274">
        <f>'GEF funding'!AA132+'Appendix 2'!AA132</f>
        <v>918.21071367060506</v>
      </c>
      <c r="AB132" s="274">
        <f>'GEF funding'!AB132+'Appendix 2'!AB132</f>
        <v>16986.898202906195</v>
      </c>
      <c r="AC132" s="274">
        <f>'GEF funding'!AC132+'Appendix 2'!AC132</f>
        <v>0</v>
      </c>
      <c r="AD132" s="274">
        <f>'GEF funding'!AD132+'Appendix 2'!AD132</f>
        <v>0</v>
      </c>
      <c r="AE132" s="274">
        <f>'GEF funding'!AE132+'Appendix 2'!AE132</f>
        <v>9182.1071367060504</v>
      </c>
      <c r="AF132" s="274">
        <f>'GEF funding'!AF132+'Appendix 2'!AF132</f>
        <v>25250.794625941639</v>
      </c>
      <c r="AG132" s="274">
        <f>'GEF funding'!AG132+'Appendix 2'!AG132</f>
        <v>918.21071367060506</v>
      </c>
      <c r="AH132" s="274">
        <f>'GEF funding'!AH132+'Appendix 2'!AH132</f>
        <v>0</v>
      </c>
      <c r="AI132" s="274">
        <f>'GEF funding'!AI132+'Appendix 2'!AI132</f>
        <v>0</v>
      </c>
      <c r="AJ132" s="274">
        <f>'GEF funding'!AI132+'Appendix 2'!AI132</f>
        <v>0</v>
      </c>
      <c r="AK132" s="274">
        <f>'GEF funding'!AJ132+'Appendix 2'!AJ132</f>
        <v>3215.5164683313687</v>
      </c>
      <c r="AL132" s="274">
        <f>'GEF funding'!AK132+'Appendix 2'!AK132</f>
        <v>0</v>
      </c>
      <c r="AM132" s="274">
        <f>'GEF funding'!AL132+'Appendix 2'!AL132</f>
        <v>0</v>
      </c>
      <c r="AN132" s="274">
        <f>'GEF funding'!AM132+'Appendix 2'!AM132</f>
        <v>15993.73</v>
      </c>
      <c r="AO132" s="274">
        <f>'GEF funding'!AN132+'Appendix 2'!AN132</f>
        <v>2417.9164843501703</v>
      </c>
      <c r="AP132" s="274">
        <f>'GEF funding'!AO132+'Appendix 2'!AO132</f>
        <v>0</v>
      </c>
      <c r="AQ132" s="274">
        <f>'GEF funding'!AP132+'Appendix 2'!AP132</f>
        <v>7253.7494530505119</v>
      </c>
      <c r="AR132" s="241">
        <f>SUM(E132:AQ132)</f>
        <v>348241.37495716644</v>
      </c>
      <c r="AS132" s="276"/>
      <c r="AT132" s="135">
        <f t="shared" si="165"/>
        <v>87060.343739291609</v>
      </c>
      <c r="AU132" s="135">
        <f t="shared" si="165"/>
        <v>87060.343739291609</v>
      </c>
      <c r="AV132" s="135">
        <f t="shared" si="165"/>
        <v>87060.343739291609</v>
      </c>
      <c r="AW132" s="135">
        <f t="shared" si="165"/>
        <v>87060.343739291609</v>
      </c>
      <c r="AX132" s="147">
        <f t="shared" si="166"/>
        <v>348241.37495716644</v>
      </c>
      <c r="AY132" s="17"/>
      <c r="AZ132" s="607">
        <f>SUM(E132:N132)</f>
        <v>55287.199440669458</v>
      </c>
      <c r="BA132" s="604">
        <f>SUM(O132:Y132)</f>
        <v>210510.97147997966</v>
      </c>
      <c r="BB132" s="604">
        <f>SUM(Z132:AK132)</f>
        <v>56777.808099116664</v>
      </c>
      <c r="BC132" s="604">
        <f>SUM(AL132:AQ132)</f>
        <v>25665.395937400681</v>
      </c>
      <c r="BD132" s="615">
        <f t="shared" si="167"/>
        <v>348241.3749571665</v>
      </c>
      <c r="BF132" s="450">
        <f>SUM(E132:N132)</f>
        <v>55287.199440669458</v>
      </c>
      <c r="BG132" s="444">
        <f>SUM(Z132:AK132)</f>
        <v>56777.808099116664</v>
      </c>
      <c r="BH132" s="444"/>
      <c r="BI132" s="444"/>
      <c r="BJ132" s="444">
        <f>SUM(O132:Y132)</f>
        <v>210510.97147997966</v>
      </c>
      <c r="BK132" s="637">
        <f t="shared" si="168"/>
        <v>322575.9790197658</v>
      </c>
    </row>
    <row r="133" spans="1:63" x14ac:dyDescent="0.25">
      <c r="A133" s="138"/>
      <c r="B133" s="258"/>
      <c r="C133" s="212">
        <v>5303</v>
      </c>
      <c r="D133" s="242" t="s">
        <v>170</v>
      </c>
      <c r="E133" s="238">
        <f>'GEF funding'!E133+'Appendix 2'!E133</f>
        <v>0</v>
      </c>
      <c r="F133" s="238">
        <f>'GEF funding'!F133+'Appendix 2'!F133</f>
        <v>0</v>
      </c>
      <c r="G133" s="238">
        <f>'GEF funding'!G133+'Appendix 2'!G133</f>
        <v>0</v>
      </c>
      <c r="H133" s="238">
        <f>'GEF funding'!H133+'Appendix 2'!H133</f>
        <v>0</v>
      </c>
      <c r="I133" s="274">
        <f>'GEF funding'!I133+'Appendix 2'!I133</f>
        <v>0</v>
      </c>
      <c r="J133" s="274">
        <f>'GEF funding'!J133+'Appendix 2'!J133</f>
        <v>5265.447565778044</v>
      </c>
      <c r="K133" s="274">
        <f>'GEF funding'!K133+'Appendix 2'!K133</f>
        <v>0</v>
      </c>
      <c r="L133" s="274">
        <f>'GEF funding'!L133+'Appendix 2'!L133</f>
        <v>1755.1491885926812</v>
      </c>
      <c r="M133" s="274">
        <f>'GEF funding'!M133+'Appendix 2'!M133</f>
        <v>0</v>
      </c>
      <c r="N133" s="275">
        <f>'GEF funding'!N133+'Appendix 2'!N133</f>
        <v>0</v>
      </c>
      <c r="O133" s="238">
        <f>'GEF funding'!O133+'Appendix 2'!O133</f>
        <v>0</v>
      </c>
      <c r="P133" s="238">
        <f>'GEF funding'!P133+'Appendix 2'!P133</f>
        <v>6320.4431424966851</v>
      </c>
      <c r="Q133" s="238">
        <f>'GEF funding'!Q133+'Appendix 2'!Q133</f>
        <v>0</v>
      </c>
      <c r="R133" s="238">
        <f>'GEF funding'!R133+'Appendix 2'!R133</f>
        <v>2106.8143808322284</v>
      </c>
      <c r="S133" s="238">
        <f>'GEF funding'!S133+'Appendix 2'!S133</f>
        <v>2106.8143808322284</v>
      </c>
      <c r="T133" s="274">
        <f>'GEF funding'!T133+'Appendix 2'!T133</f>
        <v>2106.8143808322284</v>
      </c>
      <c r="U133" s="274">
        <f>'GEF funding'!U133+'Appendix 2'!U133</f>
        <v>6320.4431424966851</v>
      </c>
      <c r="V133" s="274">
        <f>'GEF funding'!V133+'Appendix 2'!V133</f>
        <v>0</v>
      </c>
      <c r="W133" s="274">
        <f>'GEF funding'!W133+'Appendix 2'!W133</f>
        <v>0</v>
      </c>
      <c r="X133" s="274">
        <f>'GEF funding'!X133+'Appendix 2'!X133</f>
        <v>8078.7870284484206</v>
      </c>
      <c r="Y133" s="240">
        <f>'GEF funding'!Y133+'Appendix 2'!Y133</f>
        <v>0</v>
      </c>
      <c r="Z133" s="239">
        <f>'GEF funding'!Z133+'Appendix 2'!Z133</f>
        <v>3672.8428546824202</v>
      </c>
      <c r="AA133" s="274">
        <f>'GEF funding'!AA133+'Appendix 2'!AA133</f>
        <v>3672.8428546824202</v>
      </c>
      <c r="AB133" s="274">
        <f>'GEF funding'!AB133+'Appendix 2'!AB133</f>
        <v>0</v>
      </c>
      <c r="AC133" s="274">
        <f>'GEF funding'!AC133+'Appendix 2'!AC133</f>
        <v>0</v>
      </c>
      <c r="AD133" s="274">
        <f>'GEF funding'!AD133+'Appendix 2'!AD133</f>
        <v>0</v>
      </c>
      <c r="AE133" s="274">
        <f>'GEF funding'!AE133+'Appendix 2'!AE133</f>
        <v>0</v>
      </c>
      <c r="AF133" s="274">
        <f>'GEF funding'!AF133+'Appendix 2'!AF133</f>
        <v>0</v>
      </c>
      <c r="AG133" s="274">
        <f>'GEF funding'!AG133+'Appendix 2'!AG133</f>
        <v>0</v>
      </c>
      <c r="AH133" s="274">
        <f>'GEF funding'!AH133+'Appendix 2'!AH133</f>
        <v>0</v>
      </c>
      <c r="AI133" s="274">
        <f>'GEF funding'!AI133+'Appendix 2'!AI133</f>
        <v>0</v>
      </c>
      <c r="AJ133" s="274">
        <f>'GEF funding'!AI133+'Appendix 2'!AI133</f>
        <v>0</v>
      </c>
      <c r="AK133" s="274">
        <f>'GEF funding'!AJ133+'Appendix 2'!AJ133</f>
        <v>1077.1716037931228</v>
      </c>
      <c r="AL133" s="274">
        <f>'GEF funding'!AK133+'Appendix 2'!AK133</f>
        <v>0</v>
      </c>
      <c r="AM133" s="274">
        <f>'GEF funding'!AL133+'Appendix 2'!AL133</f>
        <v>26929.290094828069</v>
      </c>
      <c r="AN133" s="274">
        <f>'GEF funding'!AM133+'Appendix 2'!AM133</f>
        <v>21543.432075862453</v>
      </c>
      <c r="AO133" s="274">
        <f>'GEF funding'!AN133+'Appendix 2'!AN133</f>
        <v>21543.432075862453</v>
      </c>
      <c r="AP133" s="274">
        <f>'GEF funding'!AO133+'Appendix 2'!AO133</f>
        <v>0</v>
      </c>
      <c r="AQ133" s="274">
        <f>'GEF funding'!AP133+'Appendix 2'!AP133</f>
        <v>0</v>
      </c>
      <c r="AR133" s="241">
        <f>SUM(E133:AQ133)</f>
        <v>112499.72477002014</v>
      </c>
      <c r="AS133" s="276"/>
      <c r="AT133" s="135">
        <f t="shared" si="165"/>
        <v>28124.931192505035</v>
      </c>
      <c r="AU133" s="135">
        <f t="shared" si="165"/>
        <v>28124.931192505035</v>
      </c>
      <c r="AV133" s="135">
        <f t="shared" si="165"/>
        <v>28124.931192505035</v>
      </c>
      <c r="AW133" s="135">
        <f t="shared" si="165"/>
        <v>28124.931192505035</v>
      </c>
      <c r="AX133" s="147">
        <f t="shared" si="166"/>
        <v>112499.72477002014</v>
      </c>
      <c r="AY133" s="17"/>
      <c r="AZ133" s="607">
        <f>SUM(E133:N133)</f>
        <v>7020.5967543707247</v>
      </c>
      <c r="BA133" s="604">
        <f>SUM(O133:Y133)</f>
        <v>27040.116455938474</v>
      </c>
      <c r="BB133" s="604">
        <f>SUM(Z133:AK133)</f>
        <v>8422.8573131579633</v>
      </c>
      <c r="BC133" s="604">
        <f>SUM(AL133:AQ133)</f>
        <v>70016.154246552978</v>
      </c>
      <c r="BD133" s="615">
        <f t="shared" si="167"/>
        <v>112499.72477002014</v>
      </c>
      <c r="BF133" s="450">
        <f>SUM(E133:N133)</f>
        <v>7020.5967543707247</v>
      </c>
      <c r="BG133" s="444">
        <f>SUM(Z133:AK133)</f>
        <v>8422.8573131579633</v>
      </c>
      <c r="BH133" s="444"/>
      <c r="BI133" s="444"/>
      <c r="BJ133" s="444">
        <f>SUM(O133:Y133)</f>
        <v>27040.116455938474</v>
      </c>
      <c r="BK133" s="637">
        <f t="shared" si="168"/>
        <v>42483.570523467162</v>
      </c>
    </row>
    <row r="134" spans="1:63" x14ac:dyDescent="0.25">
      <c r="A134" s="138"/>
      <c r="B134" s="258"/>
      <c r="C134" s="212"/>
      <c r="D134" s="200"/>
      <c r="E134" s="201"/>
      <c r="F134" s="204"/>
      <c r="G134" s="204"/>
      <c r="H134" s="204"/>
      <c r="I134" s="202"/>
      <c r="J134" s="202"/>
      <c r="K134" s="202"/>
      <c r="L134" s="693"/>
      <c r="M134" s="693"/>
      <c r="N134" s="203"/>
      <c r="O134" s="201"/>
      <c r="P134" s="204"/>
      <c r="Q134" s="204"/>
      <c r="R134" s="204"/>
      <c r="S134" s="204"/>
      <c r="T134" s="202"/>
      <c r="U134" s="202"/>
      <c r="V134" s="202"/>
      <c r="W134" s="202"/>
      <c r="X134" s="202"/>
      <c r="Y134" s="198"/>
      <c r="Z134" s="204"/>
      <c r="AA134" s="202"/>
      <c r="AB134" s="202"/>
      <c r="AC134" s="202"/>
      <c r="AD134" s="202"/>
      <c r="AE134" s="202"/>
      <c r="AF134" s="202"/>
      <c r="AG134" s="202"/>
      <c r="AH134" s="202"/>
      <c r="AI134" s="202"/>
      <c r="AJ134" s="202"/>
      <c r="AK134" s="202"/>
      <c r="AL134" s="202"/>
      <c r="AM134" s="202"/>
      <c r="AN134" s="202"/>
      <c r="AO134" s="202"/>
      <c r="AP134" s="202"/>
      <c r="AQ134" s="202"/>
      <c r="AR134" s="202"/>
      <c r="AS134" s="195"/>
      <c r="AT134" s="248"/>
      <c r="AU134" s="248"/>
      <c r="AV134" s="248"/>
      <c r="AW134" s="248"/>
      <c r="AX134" s="368"/>
      <c r="AY134" s="17"/>
      <c r="AZ134" s="607"/>
      <c r="BA134" s="604"/>
      <c r="BB134" s="604"/>
      <c r="BC134" s="604"/>
      <c r="BD134" s="615"/>
      <c r="BF134" s="174"/>
      <c r="BG134" s="168"/>
      <c r="BH134" s="383"/>
      <c r="BI134" s="383"/>
      <c r="BJ134" s="383"/>
      <c r="BK134" s="635"/>
    </row>
    <row r="135" spans="1:63" x14ac:dyDescent="0.25">
      <c r="A135" s="136"/>
      <c r="B135" s="258"/>
      <c r="C135" s="258">
        <v>5399</v>
      </c>
      <c r="D135" s="269" t="s">
        <v>146</v>
      </c>
      <c r="E135" s="270">
        <f t="shared" ref="E135:W135" si="169">SUM(E131:E133)</f>
        <v>0</v>
      </c>
      <c r="F135" s="270">
        <f t="shared" si="169"/>
        <v>0</v>
      </c>
      <c r="G135" s="270">
        <f t="shared" si="169"/>
        <v>0</v>
      </c>
      <c r="H135" s="270">
        <f t="shared" si="169"/>
        <v>5265.447565778044</v>
      </c>
      <c r="I135" s="271">
        <f t="shared" si="169"/>
        <v>0</v>
      </c>
      <c r="J135" s="271">
        <f t="shared" si="169"/>
        <v>5265.447565778044</v>
      </c>
      <c r="K135" s="271">
        <f t="shared" si="169"/>
        <v>2632.723782889022</v>
      </c>
      <c r="L135" s="271">
        <f t="shared" si="169"/>
        <v>1755.1491885926812</v>
      </c>
      <c r="M135" s="271">
        <f t="shared" si="169"/>
        <v>0</v>
      </c>
      <c r="N135" s="272">
        <f t="shared" si="169"/>
        <v>50837.896247587014</v>
      </c>
      <c r="O135" s="270">
        <f t="shared" si="169"/>
        <v>790.05539281208564</v>
      </c>
      <c r="P135" s="270">
        <f t="shared" si="169"/>
        <v>21839.764575302084</v>
      </c>
      <c r="Q135" s="270">
        <f t="shared" si="169"/>
        <v>16309.376825617483</v>
      </c>
      <c r="R135" s="270">
        <f t="shared" si="169"/>
        <v>35007.12524681331</v>
      </c>
      <c r="S135" s="270">
        <f t="shared" si="169"/>
        <v>48138.075084040363</v>
      </c>
      <c r="T135" s="271">
        <f t="shared" si="169"/>
        <v>18527.740235333098</v>
      </c>
      <c r="U135" s="271">
        <f t="shared" si="169"/>
        <v>7229.0068442305837</v>
      </c>
      <c r="V135" s="271">
        <f t="shared" si="169"/>
        <v>16038.124474085334</v>
      </c>
      <c r="W135" s="271">
        <f t="shared" si="169"/>
        <v>31191.386908221139</v>
      </c>
      <c r="X135" s="271">
        <f t="shared" ref="X135" si="170">SUM(X131:X133)</f>
        <v>8605.4906236564784</v>
      </c>
      <c r="Y135" s="287">
        <f t="shared" ref="Y135:AQ135" si="171">SUM(Y131:Y133)</f>
        <v>60955.963195179851</v>
      </c>
      <c r="Z135" s="273">
        <f t="shared" si="171"/>
        <v>4438.018449407924</v>
      </c>
      <c r="AA135" s="271">
        <f t="shared" si="171"/>
        <v>5119.0247287136226</v>
      </c>
      <c r="AB135" s="271">
        <f t="shared" si="171"/>
        <v>18125.479487857745</v>
      </c>
      <c r="AC135" s="271">
        <f t="shared" si="171"/>
        <v>0</v>
      </c>
      <c r="AD135" s="271">
        <f t="shared" si="171"/>
        <v>0</v>
      </c>
      <c r="AE135" s="271">
        <f t="shared" si="171"/>
        <v>9319.8387437566416</v>
      </c>
      <c r="AF135" s="271">
        <f t="shared" si="171"/>
        <v>26595.973321469075</v>
      </c>
      <c r="AG135" s="271">
        <f t="shared" si="171"/>
        <v>918.21071367060506</v>
      </c>
      <c r="AH135" s="271">
        <f t="shared" si="171"/>
        <v>0</v>
      </c>
      <c r="AI135" s="271">
        <f t="shared" si="171"/>
        <v>0</v>
      </c>
      <c r="AJ135" s="271">
        <f t="shared" si="171"/>
        <v>0</v>
      </c>
      <c r="AK135" s="271">
        <f t="shared" si="171"/>
        <v>4292.6880721244916</v>
      </c>
      <c r="AL135" s="271">
        <f t="shared" si="171"/>
        <v>0</v>
      </c>
      <c r="AM135" s="271">
        <f t="shared" si="171"/>
        <v>26929.290094828069</v>
      </c>
      <c r="AN135" s="271">
        <f t="shared" si="171"/>
        <v>37537.162075862449</v>
      </c>
      <c r="AO135" s="271">
        <f t="shared" si="171"/>
        <v>34733.06459814385</v>
      </c>
      <c r="AP135" s="271">
        <f t="shared" si="171"/>
        <v>0</v>
      </c>
      <c r="AQ135" s="271">
        <f t="shared" si="171"/>
        <v>8462.7076952255975</v>
      </c>
      <c r="AR135" s="271">
        <f>SUM(AR131:AR133)</f>
        <v>506860.23173697665</v>
      </c>
      <c r="AS135" s="264"/>
      <c r="AT135" s="271">
        <f t="shared" ref="AT135:AW135" si="172">SUM(AT131:AT133)</f>
        <v>126715.05793424416</v>
      </c>
      <c r="AU135" s="271">
        <f t="shared" si="172"/>
        <v>126715.05793424416</v>
      </c>
      <c r="AV135" s="271">
        <f t="shared" si="172"/>
        <v>126715.05793424416</v>
      </c>
      <c r="AW135" s="271">
        <f t="shared" si="172"/>
        <v>126715.05793424416</v>
      </c>
      <c r="AX135" s="261">
        <f t="shared" ref="AX135" si="173">SUM(AX131:AX133)</f>
        <v>506860.23173697665</v>
      </c>
      <c r="AY135" s="17"/>
      <c r="AZ135" s="608">
        <f>SUM(E135:N135)</f>
        <v>65756.664350624807</v>
      </c>
      <c r="BA135" s="49">
        <f>SUM(O135:Y135)</f>
        <v>264632.10940529185</v>
      </c>
      <c r="BB135" s="49">
        <f>SUM(Z135:AK135)</f>
        <v>68809.233517000102</v>
      </c>
      <c r="BC135" s="49">
        <f>SUM(AL135:AQ135)</f>
        <v>107662.22446405998</v>
      </c>
      <c r="BD135" s="616">
        <f>SUM(AZ135:BC135)</f>
        <v>506860.23173697671</v>
      </c>
      <c r="BF135" s="460">
        <f>SUM(E135:N135)</f>
        <v>65756.664350624807</v>
      </c>
      <c r="BG135" s="461">
        <f>SUM(Z135:AK135)</f>
        <v>68809.233517000102</v>
      </c>
      <c r="BH135" s="461"/>
      <c r="BI135" s="461"/>
      <c r="BJ135" s="461">
        <f>SUM(O135:Y135)</f>
        <v>264632.10940529185</v>
      </c>
      <c r="BK135" s="638">
        <f t="shared" ref="BK135" si="174">SUM(BF135:BJ135)</f>
        <v>399198.00727291673</v>
      </c>
    </row>
    <row r="136" spans="1:63" x14ac:dyDescent="0.25">
      <c r="A136" s="141"/>
      <c r="B136" s="184"/>
      <c r="C136" s="184"/>
      <c r="D136" s="184"/>
      <c r="E136" s="196"/>
      <c r="F136" s="197"/>
      <c r="G136" s="197"/>
      <c r="H136" s="197"/>
      <c r="I136" s="197"/>
      <c r="J136" s="197"/>
      <c r="K136" s="197"/>
      <c r="L136" s="197"/>
      <c r="M136" s="197"/>
      <c r="N136" s="198"/>
      <c r="O136" s="196"/>
      <c r="P136" s="197"/>
      <c r="Q136" s="197"/>
      <c r="R136" s="197"/>
      <c r="S136" s="197"/>
      <c r="T136" s="197"/>
      <c r="U136" s="197"/>
      <c r="V136" s="197"/>
      <c r="W136" s="197"/>
      <c r="X136" s="204"/>
      <c r="Y136" s="198"/>
      <c r="Z136" s="197"/>
      <c r="AA136" s="197"/>
      <c r="AB136" s="197"/>
      <c r="AC136" s="197"/>
      <c r="AD136" s="197"/>
      <c r="AE136" s="197"/>
      <c r="AF136" s="197"/>
      <c r="AG136" s="197"/>
      <c r="AH136" s="197"/>
      <c r="AI136" s="197"/>
      <c r="AJ136" s="197"/>
      <c r="AK136" s="197"/>
      <c r="AL136" s="197"/>
      <c r="AM136" s="197"/>
      <c r="AN136" s="197"/>
      <c r="AO136" s="197"/>
      <c r="AP136" s="197"/>
      <c r="AQ136" s="197"/>
      <c r="AR136" s="197"/>
      <c r="AS136" s="189"/>
      <c r="AT136" s="257"/>
      <c r="AU136" s="257"/>
      <c r="AV136" s="257"/>
      <c r="AW136" s="257"/>
      <c r="AX136" s="373"/>
      <c r="AY136" s="17"/>
      <c r="AZ136" s="607"/>
      <c r="BA136" s="604"/>
      <c r="BB136" s="604"/>
      <c r="BC136" s="604"/>
      <c r="BD136" s="615"/>
      <c r="BF136" s="174"/>
      <c r="BG136" s="168"/>
      <c r="BH136" s="383"/>
      <c r="BI136" s="383"/>
      <c r="BJ136" s="383"/>
      <c r="BK136" s="635"/>
    </row>
    <row r="137" spans="1:63" x14ac:dyDescent="0.25">
      <c r="A137" s="138"/>
      <c r="B137" s="258">
        <v>5400</v>
      </c>
      <c r="C137" s="258" t="s">
        <v>171</v>
      </c>
      <c r="D137" s="200"/>
      <c r="E137" s="201"/>
      <c r="F137" s="204"/>
      <c r="G137" s="204"/>
      <c r="H137" s="204"/>
      <c r="I137" s="202"/>
      <c r="J137" s="202"/>
      <c r="K137" s="202"/>
      <c r="L137" s="693"/>
      <c r="M137" s="693"/>
      <c r="N137" s="203"/>
      <c r="O137" s="201"/>
      <c r="P137" s="204"/>
      <c r="Q137" s="204"/>
      <c r="R137" s="204"/>
      <c r="S137" s="204"/>
      <c r="T137" s="202"/>
      <c r="U137" s="202"/>
      <c r="V137" s="202"/>
      <c r="W137" s="202"/>
      <c r="X137" s="202"/>
      <c r="Y137" s="198"/>
      <c r="Z137" s="204"/>
      <c r="AA137" s="202"/>
      <c r="AB137" s="202"/>
      <c r="AC137" s="202"/>
      <c r="AD137" s="202"/>
      <c r="AE137" s="202"/>
      <c r="AF137" s="202"/>
      <c r="AG137" s="202"/>
      <c r="AH137" s="202"/>
      <c r="AI137" s="202"/>
      <c r="AJ137" s="202"/>
      <c r="AK137" s="202"/>
      <c r="AL137" s="202"/>
      <c r="AM137" s="202"/>
      <c r="AN137" s="202"/>
      <c r="AO137" s="202"/>
      <c r="AP137" s="202"/>
      <c r="AQ137" s="202"/>
      <c r="AR137" s="202"/>
      <c r="AS137" s="195"/>
      <c r="AT137" s="248"/>
      <c r="AU137" s="248"/>
      <c r="AV137" s="248"/>
      <c r="AW137" s="248"/>
      <c r="AX137" s="368"/>
      <c r="AY137" s="17"/>
      <c r="AZ137" s="607"/>
      <c r="BA137" s="604"/>
      <c r="BB137" s="604"/>
      <c r="BC137" s="604"/>
      <c r="BD137" s="615"/>
      <c r="BF137" s="174"/>
      <c r="BG137" s="168"/>
      <c r="BH137" s="383"/>
      <c r="BI137" s="383"/>
      <c r="BJ137" s="383"/>
      <c r="BK137" s="635"/>
    </row>
    <row r="138" spans="1:63" x14ac:dyDescent="0.25">
      <c r="A138" s="138"/>
      <c r="B138" s="258"/>
      <c r="C138" s="212">
        <v>5401</v>
      </c>
      <c r="D138" s="242" t="s">
        <v>172</v>
      </c>
      <c r="E138" s="238">
        <f>'GEF funding'!E138+'Appendix 2'!E138</f>
        <v>0</v>
      </c>
      <c r="F138" s="238">
        <f>'GEF funding'!F138+'Appendix 2'!F138</f>
        <v>0</v>
      </c>
      <c r="G138" s="238">
        <f>'GEF funding'!G138+'Appendix 2'!G138</f>
        <v>0</v>
      </c>
      <c r="H138" s="238">
        <f>'GEF funding'!H138+'Appendix 2'!H138</f>
        <v>0</v>
      </c>
      <c r="I138" s="274">
        <f>'GEF funding'!I138+'Appendix 2'!I138</f>
        <v>0</v>
      </c>
      <c r="J138" s="274">
        <f>'GEF funding'!J138+'Appendix 2'!J138</f>
        <v>0</v>
      </c>
      <c r="K138" s="274">
        <f>'GEF funding'!K138+'Appendix 2'!K138</f>
        <v>0</v>
      </c>
      <c r="L138" s="274">
        <f>'GEF funding'!L138+'Appendix 2'!L138</f>
        <v>0</v>
      </c>
      <c r="M138" s="274">
        <f>'GEF funding'!M138+'Appendix 2'!M138</f>
        <v>0</v>
      </c>
      <c r="N138" s="275">
        <f>'GEF funding'!N138+'Appendix 2'!N138</f>
        <v>8336.9586458152353</v>
      </c>
      <c r="O138" s="238">
        <f>'GEF funding'!O138+'Appendix 2'!O138</f>
        <v>0</v>
      </c>
      <c r="P138" s="238">
        <f>'GEF funding'!P138+'Appendix 2'!P138</f>
        <v>2501.8420772382706</v>
      </c>
      <c r="Q138" s="238">
        <f>'GEF funding'!Q138+'Appendix 2'!Q138</f>
        <v>2501.8420772382706</v>
      </c>
      <c r="R138" s="238">
        <f>'GEF funding'!R138+'Appendix 2'!R138</f>
        <v>2501.8420772382706</v>
      </c>
      <c r="S138" s="238">
        <f>'GEF funding'!S138+'Appendix 2'!S138</f>
        <v>7505.5262317148117</v>
      </c>
      <c r="T138" s="274">
        <f>'GEF funding'!T138+'Appendix 2'!T138</f>
        <v>0</v>
      </c>
      <c r="U138" s="274">
        <f>'GEF funding'!U138+'Appendix 2'!U138</f>
        <v>790.05539281208564</v>
      </c>
      <c r="V138" s="274">
        <f>'GEF funding'!V138+'Appendix 2'!V138</f>
        <v>2686.1883355610908</v>
      </c>
      <c r="W138" s="274">
        <f>'GEF funding'!W138+'Appendix 2'!W138</f>
        <v>4029.2825033416366</v>
      </c>
      <c r="X138" s="274">
        <f>'GEF funding'!X138+'Appendix 2'!X138</f>
        <v>0</v>
      </c>
      <c r="Y138" s="240">
        <f>'GEF funding'!Y138+'Appendix 2'!Y138</f>
        <v>7505.5262317148117</v>
      </c>
      <c r="Z138" s="239">
        <f>'GEF funding'!Z138+'Appendix 2'!Z138</f>
        <v>0</v>
      </c>
      <c r="AA138" s="274">
        <f>'GEF funding'!AA138+'Appendix 2'!AA138</f>
        <v>459.10535683530253</v>
      </c>
      <c r="AB138" s="274">
        <f>'GEF funding'!AB138+'Appendix 2'!AB138</f>
        <v>2341.4373198600433</v>
      </c>
      <c r="AC138" s="274">
        <f>'GEF funding'!AC138+'Appendix 2'!AC138</f>
        <v>0</v>
      </c>
      <c r="AD138" s="274">
        <f>'GEF funding'!AD138+'Appendix 2'!AD138</f>
        <v>0</v>
      </c>
      <c r="AE138" s="274">
        <f>'GEF funding'!AE138+'Appendix 2'!AE138</f>
        <v>1560.9582132400285</v>
      </c>
      <c r="AF138" s="274">
        <f>'GEF funding'!AF138+'Appendix 2'!AF138</f>
        <v>4361.5008899353743</v>
      </c>
      <c r="AG138" s="274">
        <f>'GEF funding'!AG138+'Appendix 2'!AG138</f>
        <v>0</v>
      </c>
      <c r="AH138" s="274">
        <f>'GEF funding'!AH138+'Appendix 2'!AH138</f>
        <v>0</v>
      </c>
      <c r="AI138" s="274">
        <f>'GEF funding'!AI138+'Appendix 2'!AI138</f>
        <v>0</v>
      </c>
      <c r="AJ138" s="274">
        <f>'GEF funding'!AI138+'Appendix 2'!AI138</f>
        <v>0</v>
      </c>
      <c r="AK138" s="274">
        <f>'GEF funding'!AJ138+'Appendix 2'!AJ138</f>
        <v>0</v>
      </c>
      <c r="AL138" s="274">
        <f>'GEF funding'!AK138+'Appendix 2'!AK138</f>
        <v>0</v>
      </c>
      <c r="AM138" s="274">
        <f>'GEF funding'!AL138+'Appendix 2'!AL138</f>
        <v>0</v>
      </c>
      <c r="AN138" s="274">
        <f>'GEF funding'!AM138+'Appendix 2'!AM138</f>
        <v>0</v>
      </c>
      <c r="AO138" s="274">
        <f>'GEF funding'!AN138+'Appendix 2'!AN138</f>
        <v>0</v>
      </c>
      <c r="AP138" s="274">
        <f>'GEF funding'!AO138+'Appendix 2'!AO138</f>
        <v>0</v>
      </c>
      <c r="AQ138" s="274">
        <f>'GEF funding'!AP138+'Appendix 2'!AP138</f>
        <v>0</v>
      </c>
      <c r="AR138" s="241">
        <f>SUM(E138:AQ138)</f>
        <v>47082.065352545236</v>
      </c>
      <c r="AS138" s="276"/>
      <c r="AT138" s="135">
        <f t="shared" ref="AT138:AW139" si="175">$AR138/4</f>
        <v>11770.516338136309</v>
      </c>
      <c r="AU138" s="135">
        <f t="shared" si="175"/>
        <v>11770.516338136309</v>
      </c>
      <c r="AV138" s="135">
        <f t="shared" si="175"/>
        <v>11770.516338136309</v>
      </c>
      <c r="AW138" s="135">
        <f t="shared" si="175"/>
        <v>11770.516338136309</v>
      </c>
      <c r="AX138" s="147">
        <f t="shared" ref="AX138:AX139" si="176">SUM(AT138:AW138)</f>
        <v>47082.065352545236</v>
      </c>
      <c r="AY138" s="17"/>
      <c r="AZ138" s="607">
        <f>SUM(E138:N138)</f>
        <v>8336.9586458152353</v>
      </c>
      <c r="BA138" s="604">
        <f>SUM(O138:Y138)</f>
        <v>30022.104926859251</v>
      </c>
      <c r="BB138" s="604">
        <f>SUM(Z138:AK138)</f>
        <v>8723.0017798707486</v>
      </c>
      <c r="BC138" s="604">
        <f>SUM(AL138:AQ138)</f>
        <v>0</v>
      </c>
      <c r="BD138" s="615">
        <f t="shared" ref="BD138:BD139" si="177">SUM(AZ138:BC138)</f>
        <v>47082.065352545236</v>
      </c>
      <c r="BF138" s="450">
        <f>SUM(E138:N138)</f>
        <v>8336.9586458152353</v>
      </c>
      <c r="BG138" s="444">
        <f>SUM(Z138:AK138)</f>
        <v>8723.0017798707486</v>
      </c>
      <c r="BH138" s="444"/>
      <c r="BI138" s="444"/>
      <c r="BJ138" s="444">
        <f>SUM(O138:Y138)</f>
        <v>30022.104926859251</v>
      </c>
      <c r="BK138" s="637">
        <f t="shared" ref="BK138:BK139" si="178">SUM(BF138:BJ138)</f>
        <v>47082.065352545236</v>
      </c>
    </row>
    <row r="139" spans="1:63" x14ac:dyDescent="0.25">
      <c r="A139" s="138"/>
      <c r="B139" s="258"/>
      <c r="C139" s="212">
        <v>5402</v>
      </c>
      <c r="D139" s="242" t="s">
        <v>173</v>
      </c>
      <c r="E139" s="238">
        <f>'GEF funding'!E139+'Appendix 2'!E139</f>
        <v>0</v>
      </c>
      <c r="F139" s="238">
        <f>'GEF funding'!F139+'Appendix 2'!F139</f>
        <v>0</v>
      </c>
      <c r="G139" s="238">
        <f>'GEF funding'!G139+'Appendix 2'!G139</f>
        <v>0</v>
      </c>
      <c r="H139" s="238">
        <f>'GEF funding'!H139+'Appendix 2'!H139</f>
        <v>0</v>
      </c>
      <c r="I139" s="274">
        <f>'GEF funding'!I139+'Appendix 2'!I139</f>
        <v>0</v>
      </c>
      <c r="J139" s="274">
        <f>'GEF funding'!J139+'Appendix 2'!J139</f>
        <v>0</v>
      </c>
      <c r="K139" s="274">
        <f>'GEF funding'!K139+'Appendix 2'!K139</f>
        <v>0</v>
      </c>
      <c r="L139" s="274">
        <f>'GEF funding'!L139+'Appendix 2'!L139</f>
        <v>0</v>
      </c>
      <c r="M139" s="274">
        <f>'GEF funding'!M139+'Appendix 2'!M139</f>
        <v>0</v>
      </c>
      <c r="N139" s="275">
        <f>'GEF funding'!N139+'Appendix 2'!N139</f>
        <v>7547.1415109485297</v>
      </c>
      <c r="O139" s="238">
        <f>'GEF funding'!O139+'Appendix 2'!O139</f>
        <v>0</v>
      </c>
      <c r="P139" s="238">
        <f>'GEF funding'!P139+'Appendix 2'!P139</f>
        <v>2370.1661784362568</v>
      </c>
      <c r="Q139" s="238">
        <f>'GEF funding'!Q139+'Appendix 2'!Q139</f>
        <v>2212.1550998738394</v>
      </c>
      <c r="R139" s="238">
        <f>'GEF funding'!R139+'Appendix 2'!R139</f>
        <v>2212.1550998738394</v>
      </c>
      <c r="S139" s="238">
        <f>'GEF funding'!S139+'Appendix 2'!S139</f>
        <v>6794.4763781839356</v>
      </c>
      <c r="T139" s="274">
        <f>'GEF funding'!T139+'Appendix 2'!T139</f>
        <v>0</v>
      </c>
      <c r="U139" s="274">
        <f>'GEF funding'!U139+'Appendix 2'!U139</f>
        <v>948.0664713745025</v>
      </c>
      <c r="V139" s="274">
        <f>'GEF funding'!V139+'Appendix 2'!V139</f>
        <v>3950.2769640604274</v>
      </c>
      <c r="W139" s="274">
        <f>'GEF funding'!W139+'Appendix 2'!W139</f>
        <v>1896.132942749005</v>
      </c>
      <c r="X139" s="274">
        <f>'GEF funding'!X139+'Appendix 2'!X139</f>
        <v>0</v>
      </c>
      <c r="Y139" s="240">
        <f>'GEF funding'!Y139+'Appendix 2'!Y139</f>
        <v>6794.4763781839356</v>
      </c>
      <c r="Z139" s="239">
        <f>'GEF funding'!Z139+'Appendix 2'!Z139</f>
        <v>0</v>
      </c>
      <c r="AA139" s="274">
        <f>'GEF funding'!AA139+'Appendix 2'!AA139</f>
        <v>550.92642820236301</v>
      </c>
      <c r="AB139" s="274">
        <f>'GEF funding'!AB139+'Appendix 2'!AB139</f>
        <v>1101.852856404726</v>
      </c>
      <c r="AC139" s="274">
        <f>'GEF funding'!AC139+'Appendix 2'!AC139</f>
        <v>0</v>
      </c>
      <c r="AD139" s="274">
        <f>'GEF funding'!AD139+'Appendix 2'!AD139</f>
        <v>0</v>
      </c>
      <c r="AE139" s="274">
        <f>'GEF funding'!AE139+'Appendix 2'!AE139</f>
        <v>2295.5267841765126</v>
      </c>
      <c r="AF139" s="274">
        <f>'GEF funding'!AF139+'Appendix 2'!AF139</f>
        <v>3948.3060687836019</v>
      </c>
      <c r="AG139" s="274">
        <f>'GEF funding'!AG139+'Appendix 2'!AG139</f>
        <v>0</v>
      </c>
      <c r="AH139" s="274">
        <f>'GEF funding'!AH139+'Appendix 2'!AH139</f>
        <v>0</v>
      </c>
      <c r="AI139" s="274">
        <f>'GEF funding'!AI139+'Appendix 2'!AI139</f>
        <v>0</v>
      </c>
      <c r="AJ139" s="274">
        <f>'GEF funding'!AI139+'Appendix 2'!AI139</f>
        <v>0</v>
      </c>
      <c r="AK139" s="274">
        <f>'GEF funding'!AJ139+'Appendix 2'!AJ139</f>
        <v>0</v>
      </c>
      <c r="AL139" s="274">
        <f>'GEF funding'!AK139+'Appendix 2'!AK139</f>
        <v>0</v>
      </c>
      <c r="AM139" s="274">
        <f>'GEF funding'!AL139+'Appendix 2'!AL139</f>
        <v>0</v>
      </c>
      <c r="AN139" s="274">
        <f>'GEF funding'!AM139+'Appendix 2'!AM139</f>
        <v>10771.716037931226</v>
      </c>
      <c r="AO139" s="274">
        <f>'GEF funding'!AN139+'Appendix 2'!AN139</f>
        <v>0</v>
      </c>
      <c r="AP139" s="274">
        <f>'GEF funding'!AO139+'Appendix 2'!AO139</f>
        <v>0</v>
      </c>
      <c r="AQ139" s="274">
        <f>'GEF funding'!AP139+'Appendix 2'!AP139</f>
        <v>0</v>
      </c>
      <c r="AR139" s="241">
        <f>SUM(E139:AQ139)</f>
        <v>53393.375199182694</v>
      </c>
      <c r="AS139" s="276"/>
      <c r="AT139" s="135">
        <f t="shared" si="175"/>
        <v>13348.343799795673</v>
      </c>
      <c r="AU139" s="135">
        <f t="shared" si="175"/>
        <v>13348.343799795673</v>
      </c>
      <c r="AV139" s="135">
        <f t="shared" si="175"/>
        <v>13348.343799795673</v>
      </c>
      <c r="AW139" s="135">
        <f t="shared" si="175"/>
        <v>13348.343799795673</v>
      </c>
      <c r="AX139" s="147">
        <f t="shared" si="176"/>
        <v>53393.375199182694</v>
      </c>
      <c r="AY139" s="17"/>
      <c r="AZ139" s="607">
        <f>SUM(E139:N139)</f>
        <v>7547.1415109485297</v>
      </c>
      <c r="BA139" s="604">
        <f>SUM(O139:Y139)</f>
        <v>27177.905512735742</v>
      </c>
      <c r="BB139" s="604">
        <f>SUM(Z139:AK139)</f>
        <v>7896.6121375672028</v>
      </c>
      <c r="BC139" s="604">
        <f>SUM(AL139:AQ139)</f>
        <v>10771.716037931226</v>
      </c>
      <c r="BD139" s="615">
        <f t="shared" si="177"/>
        <v>53393.375199182701</v>
      </c>
      <c r="BF139" s="450">
        <f>SUM(E139:N139)</f>
        <v>7547.1415109485297</v>
      </c>
      <c r="BG139" s="444">
        <f>SUM(Z139:AK139)</f>
        <v>7896.6121375672028</v>
      </c>
      <c r="BH139" s="444"/>
      <c r="BI139" s="444"/>
      <c r="BJ139" s="444">
        <f>SUM(O139:Y139)</f>
        <v>27177.905512735742</v>
      </c>
      <c r="BK139" s="637">
        <f t="shared" si="178"/>
        <v>42621.659161251475</v>
      </c>
    </row>
    <row r="140" spans="1:63" x14ac:dyDescent="0.25">
      <c r="A140" s="138"/>
      <c r="B140" s="176"/>
      <c r="C140" s="176"/>
      <c r="D140" s="242"/>
      <c r="E140" s="238"/>
      <c r="F140" s="239"/>
      <c r="G140" s="239"/>
      <c r="H140" s="239"/>
      <c r="I140" s="274"/>
      <c r="J140" s="274"/>
      <c r="K140" s="274"/>
      <c r="L140" s="689"/>
      <c r="M140" s="689"/>
      <c r="N140" s="275"/>
      <c r="O140" s="238"/>
      <c r="P140" s="239"/>
      <c r="Q140" s="239"/>
      <c r="R140" s="239"/>
      <c r="S140" s="239"/>
      <c r="T140" s="274"/>
      <c r="U140" s="274"/>
      <c r="V140" s="274"/>
      <c r="W140" s="274"/>
      <c r="X140" s="274"/>
      <c r="Y140" s="240"/>
      <c r="Z140" s="239"/>
      <c r="AA140" s="274"/>
      <c r="AB140" s="274"/>
      <c r="AC140" s="274"/>
      <c r="AD140" s="274"/>
      <c r="AE140" s="274"/>
      <c r="AF140" s="274"/>
      <c r="AG140" s="274"/>
      <c r="AH140" s="274"/>
      <c r="AI140" s="274"/>
      <c r="AJ140" s="274"/>
      <c r="AK140" s="274"/>
      <c r="AL140" s="274"/>
      <c r="AM140" s="274"/>
      <c r="AN140" s="274"/>
      <c r="AO140" s="274"/>
      <c r="AP140" s="274"/>
      <c r="AQ140" s="274"/>
      <c r="AR140" s="274"/>
      <c r="AS140" s="276"/>
      <c r="AT140" s="248"/>
      <c r="AU140" s="248"/>
      <c r="AV140" s="248"/>
      <c r="AW140" s="248"/>
      <c r="AX140" s="368"/>
      <c r="AY140" s="17"/>
      <c r="AZ140" s="607"/>
      <c r="BA140" s="604"/>
      <c r="BB140" s="604"/>
      <c r="BC140" s="604"/>
      <c r="BD140" s="615"/>
      <c r="BF140" s="174"/>
      <c r="BG140" s="168"/>
      <c r="BH140" s="383"/>
      <c r="BI140" s="383"/>
      <c r="BJ140" s="383"/>
      <c r="BK140" s="635"/>
    </row>
    <row r="141" spans="1:63" x14ac:dyDescent="0.25">
      <c r="A141" s="136"/>
      <c r="B141" s="258"/>
      <c r="C141" s="258">
        <v>5499</v>
      </c>
      <c r="D141" s="269" t="s">
        <v>106</v>
      </c>
      <c r="E141" s="260">
        <f t="shared" ref="E141:W141" si="179">SUM(E138:E139)</f>
        <v>0</v>
      </c>
      <c r="F141" s="260">
        <f t="shared" si="179"/>
        <v>0</v>
      </c>
      <c r="G141" s="260">
        <f t="shared" si="179"/>
        <v>0</v>
      </c>
      <c r="H141" s="260">
        <f t="shared" si="179"/>
        <v>0</v>
      </c>
      <c r="I141" s="261">
        <f t="shared" si="179"/>
        <v>0</v>
      </c>
      <c r="J141" s="261">
        <f t="shared" si="179"/>
        <v>0</v>
      </c>
      <c r="K141" s="261">
        <f t="shared" si="179"/>
        <v>0</v>
      </c>
      <c r="L141" s="261">
        <f t="shared" si="179"/>
        <v>0</v>
      </c>
      <c r="M141" s="261">
        <f t="shared" si="179"/>
        <v>0</v>
      </c>
      <c r="N141" s="262">
        <f t="shared" si="179"/>
        <v>15884.100156763765</v>
      </c>
      <c r="O141" s="260">
        <f t="shared" si="179"/>
        <v>0</v>
      </c>
      <c r="P141" s="260">
        <f t="shared" si="179"/>
        <v>4872.0082556745274</v>
      </c>
      <c r="Q141" s="260">
        <f t="shared" si="179"/>
        <v>4713.99717711211</v>
      </c>
      <c r="R141" s="260">
        <f t="shared" si="179"/>
        <v>4713.99717711211</v>
      </c>
      <c r="S141" s="260">
        <f t="shared" si="179"/>
        <v>14300.002609898747</v>
      </c>
      <c r="T141" s="261">
        <f t="shared" si="179"/>
        <v>0</v>
      </c>
      <c r="U141" s="261">
        <f t="shared" si="179"/>
        <v>1738.121864186588</v>
      </c>
      <c r="V141" s="261">
        <f t="shared" si="179"/>
        <v>6636.4652996215182</v>
      </c>
      <c r="W141" s="261">
        <f t="shared" si="179"/>
        <v>5925.4154460906411</v>
      </c>
      <c r="X141" s="261">
        <f t="shared" ref="X141" si="180">SUM(X138:X139)</f>
        <v>0</v>
      </c>
      <c r="Y141" s="311">
        <f t="shared" ref="Y141:AQ141" si="181">SUM(Y138:Y139)</f>
        <v>14300.002609898747</v>
      </c>
      <c r="Z141" s="263">
        <f t="shared" si="181"/>
        <v>0</v>
      </c>
      <c r="AA141" s="261">
        <f t="shared" si="181"/>
        <v>1010.0317850376655</v>
      </c>
      <c r="AB141" s="261">
        <f t="shared" si="181"/>
        <v>3443.2901762647693</v>
      </c>
      <c r="AC141" s="261">
        <f t="shared" si="181"/>
        <v>0</v>
      </c>
      <c r="AD141" s="261">
        <f t="shared" si="181"/>
        <v>0</v>
      </c>
      <c r="AE141" s="261">
        <f t="shared" si="181"/>
        <v>3856.4849974165409</v>
      </c>
      <c r="AF141" s="261">
        <f t="shared" si="181"/>
        <v>8309.8069587189766</v>
      </c>
      <c r="AG141" s="261">
        <f t="shared" si="181"/>
        <v>0</v>
      </c>
      <c r="AH141" s="261">
        <f t="shared" si="181"/>
        <v>0</v>
      </c>
      <c r="AI141" s="261">
        <f t="shared" si="181"/>
        <v>0</v>
      </c>
      <c r="AJ141" s="261">
        <f t="shared" si="181"/>
        <v>0</v>
      </c>
      <c r="AK141" s="261">
        <f t="shared" si="181"/>
        <v>0</v>
      </c>
      <c r="AL141" s="261">
        <f t="shared" si="181"/>
        <v>0</v>
      </c>
      <c r="AM141" s="261">
        <f t="shared" si="181"/>
        <v>0</v>
      </c>
      <c r="AN141" s="261">
        <f t="shared" si="181"/>
        <v>10771.716037931226</v>
      </c>
      <c r="AO141" s="261">
        <f t="shared" si="181"/>
        <v>0</v>
      </c>
      <c r="AP141" s="261">
        <f t="shared" si="181"/>
        <v>0</v>
      </c>
      <c r="AQ141" s="261">
        <f t="shared" si="181"/>
        <v>0</v>
      </c>
      <c r="AR141" s="261">
        <f>SUM(AR138:AR139)</f>
        <v>100475.44055172792</v>
      </c>
      <c r="AS141" s="264"/>
      <c r="AT141" s="261">
        <f t="shared" ref="AT141:AW141" si="182">SUM(AT138:AT139)</f>
        <v>25118.860137931981</v>
      </c>
      <c r="AU141" s="261">
        <f t="shared" si="182"/>
        <v>25118.860137931981</v>
      </c>
      <c r="AV141" s="261">
        <f t="shared" si="182"/>
        <v>25118.860137931981</v>
      </c>
      <c r="AW141" s="261">
        <f t="shared" si="182"/>
        <v>25118.860137931981</v>
      </c>
      <c r="AX141" s="261">
        <f t="shared" ref="AX141" si="183">SUM(AX138:AX139)</f>
        <v>100475.44055172792</v>
      </c>
      <c r="AY141" s="17"/>
      <c r="AZ141" s="608">
        <f>SUM(E141:N141)</f>
        <v>15884.100156763765</v>
      </c>
      <c r="BA141" s="49">
        <f>SUM(O141:Y141)</f>
        <v>57200.010439594989</v>
      </c>
      <c r="BB141" s="49">
        <f>SUM(Z141:AK141)</f>
        <v>16619.61391743795</v>
      </c>
      <c r="BC141" s="49">
        <f>SUM(AL141:AQ141)</f>
        <v>10771.716037931226</v>
      </c>
      <c r="BD141" s="616">
        <f>SUM(AZ141:BC141)</f>
        <v>100475.44055172792</v>
      </c>
      <c r="BF141" s="460">
        <f>SUM(E141:N141)</f>
        <v>15884.100156763765</v>
      </c>
      <c r="BG141" s="461">
        <f>SUM(Z141:AK141)</f>
        <v>16619.61391743795</v>
      </c>
      <c r="BH141" s="461"/>
      <c r="BI141" s="461"/>
      <c r="BJ141" s="461">
        <f>SUM(O141:Y141)</f>
        <v>57200.010439594989</v>
      </c>
      <c r="BK141" s="638">
        <f t="shared" ref="BK141" si="184">SUM(BF141:BJ141)</f>
        <v>89703.724513796711</v>
      </c>
    </row>
    <row r="142" spans="1:63" x14ac:dyDescent="0.25">
      <c r="A142" s="142"/>
      <c r="B142" s="284"/>
      <c r="C142" s="284"/>
      <c r="D142" s="284"/>
      <c r="E142" s="309"/>
      <c r="F142" s="310"/>
      <c r="G142" s="310"/>
      <c r="H142" s="310"/>
      <c r="I142" s="310"/>
      <c r="J142" s="310"/>
      <c r="K142" s="310"/>
      <c r="L142" s="310"/>
      <c r="M142" s="310"/>
      <c r="N142" s="311"/>
      <c r="O142" s="309"/>
      <c r="P142" s="310"/>
      <c r="Q142" s="310"/>
      <c r="R142" s="310"/>
      <c r="S142" s="310"/>
      <c r="T142" s="310"/>
      <c r="U142" s="310"/>
      <c r="V142" s="310"/>
      <c r="W142" s="310"/>
      <c r="X142" s="263"/>
      <c r="Y142" s="311"/>
      <c r="Z142" s="310"/>
      <c r="AA142" s="310"/>
      <c r="AB142" s="310"/>
      <c r="AC142" s="310"/>
      <c r="AD142" s="310"/>
      <c r="AE142" s="310"/>
      <c r="AF142" s="310"/>
      <c r="AG142" s="310"/>
      <c r="AH142" s="310"/>
      <c r="AI142" s="310"/>
      <c r="AJ142" s="310"/>
      <c r="AK142" s="310"/>
      <c r="AL142" s="310"/>
      <c r="AM142" s="310"/>
      <c r="AN142" s="310"/>
      <c r="AO142" s="310"/>
      <c r="AP142" s="310"/>
      <c r="AQ142" s="310"/>
      <c r="AR142" s="310"/>
      <c r="AS142" s="312"/>
      <c r="AT142" s="289"/>
      <c r="AU142" s="289"/>
      <c r="AV142" s="289"/>
      <c r="AW142" s="289"/>
      <c r="AX142" s="376"/>
      <c r="AY142" s="17"/>
      <c r="AZ142" s="607"/>
      <c r="BA142" s="604"/>
      <c r="BB142" s="604"/>
      <c r="BC142" s="604"/>
      <c r="BD142" s="615"/>
      <c r="BF142" s="174"/>
      <c r="BG142" s="168"/>
      <c r="BH142" s="383"/>
      <c r="BI142" s="383"/>
      <c r="BJ142" s="383"/>
      <c r="BK142" s="635"/>
    </row>
    <row r="143" spans="1:63" x14ac:dyDescent="0.25">
      <c r="A143" s="136"/>
      <c r="B143" s="258">
        <v>5500</v>
      </c>
      <c r="C143" s="940" t="s">
        <v>174</v>
      </c>
      <c r="D143" s="941"/>
      <c r="E143" s="313"/>
      <c r="F143" s="316"/>
      <c r="G143" s="316"/>
      <c r="H143" s="316"/>
      <c r="I143" s="314"/>
      <c r="J143" s="314"/>
      <c r="K143" s="314"/>
      <c r="L143" s="694"/>
      <c r="M143" s="694"/>
      <c r="N143" s="315"/>
      <c r="O143" s="313"/>
      <c r="P143" s="316"/>
      <c r="Q143" s="316"/>
      <c r="R143" s="316"/>
      <c r="S143" s="316"/>
      <c r="T143" s="314"/>
      <c r="U143" s="314"/>
      <c r="V143" s="314"/>
      <c r="W143" s="314"/>
      <c r="X143" s="314"/>
      <c r="Y143" s="567"/>
      <c r="Z143" s="316"/>
      <c r="AA143" s="314"/>
      <c r="AB143" s="314"/>
      <c r="AC143" s="314"/>
      <c r="AD143" s="314"/>
      <c r="AE143" s="314"/>
      <c r="AF143" s="314"/>
      <c r="AG143" s="314"/>
      <c r="AH143" s="314"/>
      <c r="AI143" s="314"/>
      <c r="AJ143" s="314"/>
      <c r="AK143" s="314"/>
      <c r="AL143" s="314"/>
      <c r="AM143" s="314"/>
      <c r="AN143" s="314"/>
      <c r="AO143" s="314"/>
      <c r="AP143" s="314"/>
      <c r="AQ143" s="314"/>
      <c r="AR143" s="314"/>
      <c r="AS143" s="317"/>
      <c r="AT143" s="256"/>
      <c r="AU143" s="256"/>
      <c r="AV143" s="256"/>
      <c r="AW143" s="256"/>
      <c r="AX143" s="365"/>
      <c r="AY143" s="17"/>
      <c r="AZ143" s="607"/>
      <c r="BA143" s="604"/>
      <c r="BB143" s="604"/>
      <c r="BC143" s="604"/>
      <c r="BD143" s="615"/>
      <c r="BF143" s="174"/>
      <c r="BG143" s="168"/>
      <c r="BH143" s="383"/>
      <c r="BI143" s="383"/>
      <c r="BJ143" s="383"/>
      <c r="BK143" s="635"/>
    </row>
    <row r="144" spans="1:63" x14ac:dyDescent="0.25">
      <c r="A144" s="136"/>
      <c r="B144" s="212"/>
      <c r="C144" s="212">
        <v>5501</v>
      </c>
      <c r="D144" s="242" t="s">
        <v>175</v>
      </c>
      <c r="E144" s="238">
        <f>'GEF funding'!E144+'Appendix 2'!E144</f>
        <v>0</v>
      </c>
      <c r="F144" s="238">
        <f>'GEF funding'!F144+'Appendix 2'!F144</f>
        <v>0</v>
      </c>
      <c r="G144" s="238">
        <f>'GEF funding'!G144+'Appendix 2'!G144</f>
        <v>0</v>
      </c>
      <c r="H144" s="238">
        <f>'GEF funding'!H144+'Appendix 2'!H144</f>
        <v>0</v>
      </c>
      <c r="I144" s="274">
        <f>'GEF funding'!I144+'Appendix 2'!I144</f>
        <v>0</v>
      </c>
      <c r="J144" s="274">
        <f>'GEF funding'!J144+'Appendix 2'!J144</f>
        <v>0</v>
      </c>
      <c r="K144" s="274">
        <f>'GEF funding'!K144+'Appendix 2'!K144</f>
        <v>0</v>
      </c>
      <c r="L144" s="274">
        <f>'GEF funding'!L144+'Appendix 2'!L144</f>
        <v>0</v>
      </c>
      <c r="M144" s="274">
        <f>'GEF funding'!M144+'Appendix 2'!M144</f>
        <v>0</v>
      </c>
      <c r="N144" s="275">
        <f>'GEF funding'!N144+'Appendix 2'!N144</f>
        <v>0</v>
      </c>
      <c r="O144" s="238">
        <f>'GEF funding'!O144+'Appendix 2'!O144</f>
        <v>0</v>
      </c>
      <c r="P144" s="238">
        <f>'GEF funding'!P144+'Appendix 2'!P144</f>
        <v>0</v>
      </c>
      <c r="Q144" s="238">
        <f>'GEF funding'!Q144+'Appendix 2'!Q144</f>
        <v>0</v>
      </c>
      <c r="R144" s="238">
        <f>'GEF funding'!R144+'Appendix 2'!R144</f>
        <v>0</v>
      </c>
      <c r="S144" s="238">
        <f>'GEF funding'!S144+'Appendix 2'!S144</f>
        <v>0</v>
      </c>
      <c r="T144" s="274">
        <f>'GEF funding'!T144+'Appendix 2'!T144</f>
        <v>0</v>
      </c>
      <c r="U144" s="274">
        <f>'GEF funding'!U144+'Appendix 2'!U144</f>
        <v>0</v>
      </c>
      <c r="V144" s="274">
        <f>'GEF funding'!V144+'Appendix 2'!V144</f>
        <v>0</v>
      </c>
      <c r="W144" s="274">
        <f>'GEF funding'!W144+'Appendix 2'!W144</f>
        <v>0</v>
      </c>
      <c r="X144" s="274">
        <f>'GEF funding'!X144+'Appendix 2'!X144</f>
        <v>0</v>
      </c>
      <c r="Y144" s="240">
        <f>'GEF funding'!Y144+'Appendix 2'!Y144</f>
        <v>0</v>
      </c>
      <c r="Z144" s="239">
        <f>'GEF funding'!Z144+'Appendix 2'!Z144</f>
        <v>0</v>
      </c>
      <c r="AA144" s="274">
        <f>'GEF funding'!AA144+'Appendix 2'!AA144</f>
        <v>0</v>
      </c>
      <c r="AB144" s="274">
        <f>'GEF funding'!AB144+'Appendix 2'!AB144</f>
        <v>0</v>
      </c>
      <c r="AC144" s="274">
        <f>'GEF funding'!AC144+'Appendix 2'!AC144</f>
        <v>0</v>
      </c>
      <c r="AD144" s="274">
        <f>'GEF funding'!AD144+'Appendix 2'!AD144</f>
        <v>0</v>
      </c>
      <c r="AE144" s="274">
        <f>'GEF funding'!AE144+'Appendix 2'!AE144</f>
        <v>0</v>
      </c>
      <c r="AF144" s="274">
        <f>'GEF funding'!AF144+'Appendix 2'!AF144</f>
        <v>0</v>
      </c>
      <c r="AG144" s="274">
        <f>'GEF funding'!AG144+'Appendix 2'!AG144</f>
        <v>0</v>
      </c>
      <c r="AH144" s="274">
        <f>'GEF funding'!AH144+'Appendix 2'!AH144</f>
        <v>0</v>
      </c>
      <c r="AI144" s="274">
        <f>'GEF funding'!AI144+'Appendix 2'!AI144</f>
        <v>0</v>
      </c>
      <c r="AJ144" s="274">
        <f>'GEF funding'!AI144+'Appendix 2'!AI144</f>
        <v>0</v>
      </c>
      <c r="AK144" s="274">
        <f>'GEF funding'!AJ144+'Appendix 2'!AJ144</f>
        <v>0</v>
      </c>
      <c r="AL144" s="274">
        <f>'GEF funding'!AK144+'Appendix 2'!AK144</f>
        <v>0</v>
      </c>
      <c r="AM144" s="274">
        <f>'GEF funding'!AL144+'Appendix 2'!AL144</f>
        <v>0</v>
      </c>
      <c r="AN144" s="274">
        <f>'GEF funding'!AM144+'Appendix 2'!AM144</f>
        <v>0</v>
      </c>
      <c r="AO144" s="274">
        <f>'GEF funding'!AN144+'Appendix 2'!AN144</f>
        <v>0</v>
      </c>
      <c r="AP144" s="274">
        <f>'GEF funding'!AO144+'Appendix 2'!AO144</f>
        <v>0</v>
      </c>
      <c r="AQ144" s="274">
        <f>'GEF funding'!AP144+'Appendix 2'!AP144</f>
        <v>0</v>
      </c>
      <c r="AR144" s="241">
        <f>SUM(E144:AQ144)</f>
        <v>0</v>
      </c>
      <c r="AS144" s="276"/>
      <c r="AT144" s="152">
        <f>$AR144/4</f>
        <v>0</v>
      </c>
      <c r="AU144" s="152">
        <f t="shared" ref="AU144:AV145" si="185">$AR144/4</f>
        <v>0</v>
      </c>
      <c r="AV144" s="152">
        <f t="shared" si="185"/>
        <v>0</v>
      </c>
      <c r="AW144" s="152">
        <f t="shared" ref="AW144:AW145" si="186">$AR144/3</f>
        <v>0</v>
      </c>
      <c r="AX144" s="147">
        <f t="shared" ref="AX144:AX145" si="187">SUM(AT144:AW144)</f>
        <v>0</v>
      </c>
      <c r="AY144" s="17"/>
      <c r="AZ144" s="607">
        <f>SUM(E144:N144)</f>
        <v>0</v>
      </c>
      <c r="BA144" s="604">
        <f>SUM(O144:Y144)</f>
        <v>0</v>
      </c>
      <c r="BB144" s="604">
        <f>SUM(Z144:AK144)</f>
        <v>0</v>
      </c>
      <c r="BC144" s="604">
        <f>SUM(AL144:AQ144)</f>
        <v>0</v>
      </c>
      <c r="BD144" s="615">
        <f t="shared" ref="BD144:BD145" si="188">SUM(AZ144:BC144)</f>
        <v>0</v>
      </c>
      <c r="BF144" s="450">
        <f>SUM(E144:N144)</f>
        <v>0</v>
      </c>
      <c r="BG144" s="444">
        <f>SUM(Z144:AK144)</f>
        <v>0</v>
      </c>
      <c r="BH144" s="444"/>
      <c r="BI144" s="444"/>
      <c r="BJ144" s="444">
        <f>SUM(O144:Y144)</f>
        <v>0</v>
      </c>
      <c r="BK144" s="637">
        <f t="shared" ref="BK144:BK145" si="189">SUM(BF144:BJ144)</f>
        <v>0</v>
      </c>
    </row>
    <row r="145" spans="1:63" x14ac:dyDescent="0.25">
      <c r="A145" s="136"/>
      <c r="B145" s="212"/>
      <c r="C145" s="212">
        <v>5502</v>
      </c>
      <c r="D145" s="242" t="s">
        <v>176</v>
      </c>
      <c r="E145" s="238">
        <f>'GEF funding'!E145+'Appendix 2'!E145</f>
        <v>0</v>
      </c>
      <c r="F145" s="238">
        <f>'GEF funding'!F145+'Appendix 2'!F145</f>
        <v>0</v>
      </c>
      <c r="G145" s="238">
        <f>'GEF funding'!G145+'Appendix 2'!G145</f>
        <v>0</v>
      </c>
      <c r="H145" s="238">
        <f>'GEF funding'!H145+'Appendix 2'!H145</f>
        <v>0</v>
      </c>
      <c r="I145" s="274">
        <f>'GEF funding'!I145+'Appendix 2'!I145</f>
        <v>0</v>
      </c>
      <c r="J145" s="274">
        <f>'GEF funding'!J145+'Appendix 2'!J145</f>
        <v>0</v>
      </c>
      <c r="K145" s="274">
        <f>'GEF funding'!K145+'Appendix 2'!K145</f>
        <v>0</v>
      </c>
      <c r="L145" s="274">
        <f>'GEF funding'!L145+'Appendix 2'!L145</f>
        <v>0</v>
      </c>
      <c r="M145" s="274">
        <f>'GEF funding'!M145+'Appendix 2'!M145</f>
        <v>0</v>
      </c>
      <c r="N145" s="275">
        <f>'GEF funding'!N145+'Appendix 2'!N145</f>
        <v>0</v>
      </c>
      <c r="O145" s="238">
        <f>'GEF funding'!O145+'Appendix 2'!O145</f>
        <v>0</v>
      </c>
      <c r="P145" s="238">
        <f>'GEF funding'!P145+'Appendix 2'!P145</f>
        <v>0</v>
      </c>
      <c r="Q145" s="238">
        <f>'GEF funding'!Q145+'Appendix 2'!Q145</f>
        <v>0</v>
      </c>
      <c r="R145" s="238">
        <f>'GEF funding'!R145+'Appendix 2'!R145</f>
        <v>0</v>
      </c>
      <c r="S145" s="238">
        <f>'GEF funding'!S145+'Appendix 2'!S145</f>
        <v>0</v>
      </c>
      <c r="T145" s="274">
        <f>'GEF funding'!T145+'Appendix 2'!T145</f>
        <v>0</v>
      </c>
      <c r="U145" s="274">
        <f>'GEF funding'!U145+'Appendix 2'!U145</f>
        <v>0</v>
      </c>
      <c r="V145" s="274">
        <f>'GEF funding'!V145+'Appendix 2'!V145</f>
        <v>0</v>
      </c>
      <c r="W145" s="274">
        <f>'GEF funding'!W145+'Appendix 2'!W145</f>
        <v>0</v>
      </c>
      <c r="X145" s="274">
        <f>'GEF funding'!X145+'Appendix 2'!X145</f>
        <v>0</v>
      </c>
      <c r="Y145" s="240">
        <f>'GEF funding'!Y145+'Appendix 2'!Y145</f>
        <v>0</v>
      </c>
      <c r="Z145" s="239">
        <f>'GEF funding'!Z145+'Appendix 2'!Z145</f>
        <v>0</v>
      </c>
      <c r="AA145" s="274">
        <f>'GEF funding'!AA145+'Appendix 2'!AA145</f>
        <v>0</v>
      </c>
      <c r="AB145" s="274">
        <f>'GEF funding'!AB145+'Appendix 2'!AB145</f>
        <v>0</v>
      </c>
      <c r="AC145" s="274">
        <f>'GEF funding'!AC145+'Appendix 2'!AC145</f>
        <v>0</v>
      </c>
      <c r="AD145" s="274">
        <f>'GEF funding'!AD145+'Appendix 2'!AD145</f>
        <v>0</v>
      </c>
      <c r="AE145" s="274">
        <f>'GEF funding'!AE145+'Appendix 2'!AE145</f>
        <v>0</v>
      </c>
      <c r="AF145" s="274">
        <f>'GEF funding'!AF145+'Appendix 2'!AF145</f>
        <v>0</v>
      </c>
      <c r="AG145" s="274">
        <f>'GEF funding'!AG145+'Appendix 2'!AG145</f>
        <v>0</v>
      </c>
      <c r="AH145" s="274">
        <f>'GEF funding'!AH145+'Appendix 2'!AH145</f>
        <v>0</v>
      </c>
      <c r="AI145" s="274">
        <f>'GEF funding'!AI145+'Appendix 2'!AI145</f>
        <v>0</v>
      </c>
      <c r="AJ145" s="274">
        <f>'GEF funding'!AI145+'Appendix 2'!AI145</f>
        <v>0</v>
      </c>
      <c r="AK145" s="274">
        <f>'GEF funding'!AJ145+'Appendix 2'!AJ145</f>
        <v>0</v>
      </c>
      <c r="AL145" s="274">
        <f>'GEF funding'!AK145+'Appendix 2'!AK145</f>
        <v>0</v>
      </c>
      <c r="AM145" s="274">
        <f>'GEF funding'!AL145+'Appendix 2'!AL145</f>
        <v>0</v>
      </c>
      <c r="AN145" s="274">
        <f>'GEF funding'!AM145+'Appendix 2'!AM145</f>
        <v>0</v>
      </c>
      <c r="AO145" s="274">
        <f>'GEF funding'!AN145+'Appendix 2'!AN145</f>
        <v>0</v>
      </c>
      <c r="AP145" s="274">
        <f>'GEF funding'!AO145+'Appendix 2'!AO145</f>
        <v>0</v>
      </c>
      <c r="AQ145" s="274">
        <f>'GEF funding'!AP145+'Appendix 2'!AP145</f>
        <v>0</v>
      </c>
      <c r="AR145" s="241">
        <f>SUM(E145:AQ145)</f>
        <v>0</v>
      </c>
      <c r="AS145" s="276"/>
      <c r="AT145" s="152">
        <f>$AR145/4</f>
        <v>0</v>
      </c>
      <c r="AU145" s="152">
        <f t="shared" si="185"/>
        <v>0</v>
      </c>
      <c r="AV145" s="152">
        <f t="shared" si="185"/>
        <v>0</v>
      </c>
      <c r="AW145" s="152">
        <f t="shared" si="186"/>
        <v>0</v>
      </c>
      <c r="AX145" s="147">
        <f t="shared" si="187"/>
        <v>0</v>
      </c>
      <c r="AY145" s="17"/>
      <c r="AZ145" s="607">
        <f>SUM(E145:N145)</f>
        <v>0</v>
      </c>
      <c r="BA145" s="604">
        <f>SUM(O145:Y145)</f>
        <v>0</v>
      </c>
      <c r="BB145" s="604">
        <f>SUM(Z145:AK145)</f>
        <v>0</v>
      </c>
      <c r="BC145" s="604">
        <f>SUM(AL145:AQ145)</f>
        <v>0</v>
      </c>
      <c r="BD145" s="615">
        <f t="shared" si="188"/>
        <v>0</v>
      </c>
      <c r="BF145" s="450">
        <f>SUM(E145:N145)</f>
        <v>0</v>
      </c>
      <c r="BG145" s="444">
        <f>SUM(Z145:AK145)</f>
        <v>0</v>
      </c>
      <c r="BH145" s="444"/>
      <c r="BI145" s="444"/>
      <c r="BJ145" s="444">
        <f>SUM(O145:Y145)</f>
        <v>0</v>
      </c>
      <c r="BK145" s="637">
        <f t="shared" si="189"/>
        <v>0</v>
      </c>
    </row>
    <row r="146" spans="1:63" x14ac:dyDescent="0.25">
      <c r="A146" s="136"/>
      <c r="B146" s="212"/>
      <c r="C146" s="212"/>
      <c r="D146" s="242"/>
      <c r="E146" s="238"/>
      <c r="F146" s="239"/>
      <c r="G146" s="239"/>
      <c r="H146" s="239"/>
      <c r="I146" s="274"/>
      <c r="J146" s="274"/>
      <c r="K146" s="274"/>
      <c r="L146" s="689"/>
      <c r="M146" s="689"/>
      <c r="N146" s="275"/>
      <c r="O146" s="238"/>
      <c r="P146" s="239"/>
      <c r="Q146" s="239"/>
      <c r="R146" s="239"/>
      <c r="S146" s="239"/>
      <c r="T146" s="274"/>
      <c r="U146" s="274"/>
      <c r="V146" s="274"/>
      <c r="W146" s="274"/>
      <c r="X146" s="274"/>
      <c r="Y146" s="240"/>
      <c r="Z146" s="239"/>
      <c r="AA146" s="274"/>
      <c r="AB146" s="274"/>
      <c r="AC146" s="274"/>
      <c r="AD146" s="274"/>
      <c r="AE146" s="274"/>
      <c r="AF146" s="274"/>
      <c r="AG146" s="274"/>
      <c r="AH146" s="274"/>
      <c r="AI146" s="274"/>
      <c r="AJ146" s="274"/>
      <c r="AK146" s="274"/>
      <c r="AL146" s="274"/>
      <c r="AM146" s="274"/>
      <c r="AN146" s="274"/>
      <c r="AO146" s="274"/>
      <c r="AP146" s="274"/>
      <c r="AQ146" s="274"/>
      <c r="AR146" s="274"/>
      <c r="AS146" s="276"/>
      <c r="AT146" s="248"/>
      <c r="AU146" s="248"/>
      <c r="AV146" s="248"/>
      <c r="AW146" s="248"/>
      <c r="AX146" s="368"/>
      <c r="AY146" s="17"/>
      <c r="AZ146" s="607"/>
      <c r="BA146" s="604"/>
      <c r="BB146" s="604"/>
      <c r="BC146" s="604"/>
      <c r="BD146" s="615"/>
      <c r="BF146" s="174"/>
      <c r="BG146" s="168"/>
      <c r="BH146" s="383"/>
      <c r="BI146" s="383"/>
      <c r="BJ146" s="383"/>
      <c r="BK146" s="635"/>
    </row>
    <row r="147" spans="1:63" x14ac:dyDescent="0.25">
      <c r="A147" s="136"/>
      <c r="B147" s="258"/>
      <c r="C147" s="258">
        <v>5599</v>
      </c>
      <c r="D147" s="269" t="s">
        <v>106</v>
      </c>
      <c r="E147" s="260">
        <f t="shared" ref="E147:W147" si="190">SUM(E144:E145)</f>
        <v>0</v>
      </c>
      <c r="F147" s="260">
        <f t="shared" si="190"/>
        <v>0</v>
      </c>
      <c r="G147" s="260">
        <f t="shared" si="190"/>
        <v>0</v>
      </c>
      <c r="H147" s="260">
        <f t="shared" si="190"/>
        <v>0</v>
      </c>
      <c r="I147" s="261">
        <f t="shared" si="190"/>
        <v>0</v>
      </c>
      <c r="J147" s="261">
        <f t="shared" si="190"/>
        <v>0</v>
      </c>
      <c r="K147" s="261">
        <f t="shared" si="190"/>
        <v>0</v>
      </c>
      <c r="L147" s="261">
        <f t="shared" si="190"/>
        <v>0</v>
      </c>
      <c r="M147" s="261">
        <f t="shared" si="190"/>
        <v>0</v>
      </c>
      <c r="N147" s="262">
        <f t="shared" si="190"/>
        <v>0</v>
      </c>
      <c r="O147" s="260">
        <f t="shared" si="190"/>
        <v>0</v>
      </c>
      <c r="P147" s="260">
        <f t="shared" si="190"/>
        <v>0</v>
      </c>
      <c r="Q147" s="260">
        <f t="shared" si="190"/>
        <v>0</v>
      </c>
      <c r="R147" s="260">
        <f t="shared" si="190"/>
        <v>0</v>
      </c>
      <c r="S147" s="260">
        <f t="shared" si="190"/>
        <v>0</v>
      </c>
      <c r="T147" s="261">
        <f t="shared" si="190"/>
        <v>0</v>
      </c>
      <c r="U147" s="261">
        <f t="shared" si="190"/>
        <v>0</v>
      </c>
      <c r="V147" s="261">
        <f t="shared" si="190"/>
        <v>0</v>
      </c>
      <c r="W147" s="261">
        <f t="shared" si="190"/>
        <v>0</v>
      </c>
      <c r="X147" s="261">
        <f t="shared" ref="X147" si="191">SUM(X144:X145)</f>
        <v>0</v>
      </c>
      <c r="Y147" s="311">
        <f t="shared" ref="Y147:AQ147" si="192">SUM(Y144:Y145)</f>
        <v>0</v>
      </c>
      <c r="Z147" s="263">
        <f t="shared" si="192"/>
        <v>0</v>
      </c>
      <c r="AA147" s="261">
        <f t="shared" si="192"/>
        <v>0</v>
      </c>
      <c r="AB147" s="261">
        <f t="shared" si="192"/>
        <v>0</v>
      </c>
      <c r="AC147" s="261">
        <f t="shared" si="192"/>
        <v>0</v>
      </c>
      <c r="AD147" s="261">
        <f t="shared" si="192"/>
        <v>0</v>
      </c>
      <c r="AE147" s="261">
        <f t="shared" si="192"/>
        <v>0</v>
      </c>
      <c r="AF147" s="261">
        <f t="shared" si="192"/>
        <v>0</v>
      </c>
      <c r="AG147" s="261">
        <f t="shared" si="192"/>
        <v>0</v>
      </c>
      <c r="AH147" s="261">
        <f t="shared" si="192"/>
        <v>0</v>
      </c>
      <c r="AI147" s="261">
        <f t="shared" si="192"/>
        <v>0</v>
      </c>
      <c r="AJ147" s="261">
        <f t="shared" si="192"/>
        <v>0</v>
      </c>
      <c r="AK147" s="261">
        <f t="shared" si="192"/>
        <v>0</v>
      </c>
      <c r="AL147" s="261">
        <f t="shared" si="192"/>
        <v>0</v>
      </c>
      <c r="AM147" s="261">
        <f t="shared" si="192"/>
        <v>0</v>
      </c>
      <c r="AN147" s="261">
        <f t="shared" si="192"/>
        <v>0</v>
      </c>
      <c r="AO147" s="261">
        <f t="shared" si="192"/>
        <v>0</v>
      </c>
      <c r="AP147" s="261">
        <f t="shared" si="192"/>
        <v>0</v>
      </c>
      <c r="AQ147" s="261">
        <f t="shared" si="192"/>
        <v>0</v>
      </c>
      <c r="AR147" s="261">
        <f>SUM(AR144:AR145)</f>
        <v>0</v>
      </c>
      <c r="AS147" s="264"/>
      <c r="AT147" s="261">
        <f t="shared" ref="AT147:AW147" si="193">SUM(AT144:AT145)</f>
        <v>0</v>
      </c>
      <c r="AU147" s="261">
        <f t="shared" si="193"/>
        <v>0</v>
      </c>
      <c r="AV147" s="261">
        <f t="shared" si="193"/>
        <v>0</v>
      </c>
      <c r="AW147" s="261">
        <f t="shared" si="193"/>
        <v>0</v>
      </c>
      <c r="AX147" s="261">
        <f t="shared" ref="AX147" si="194">SUM(AX144:AX145)</f>
        <v>0</v>
      </c>
      <c r="AY147" s="17"/>
      <c r="AZ147" s="608">
        <f>SUM(E147:N147)</f>
        <v>0</v>
      </c>
      <c r="BA147" s="49">
        <f>SUM(O147:Y147)</f>
        <v>0</v>
      </c>
      <c r="BB147" s="49">
        <f>SUM(Z147:AK147)</f>
        <v>0</v>
      </c>
      <c r="BC147" s="49">
        <f>SUM(AL147:AQ147)</f>
        <v>0</v>
      </c>
      <c r="BD147" s="616">
        <f>SUM(AZ147:BC147)</f>
        <v>0</v>
      </c>
      <c r="BF147" s="450">
        <f>SUM(E147:N147)</f>
        <v>0</v>
      </c>
      <c r="BG147" s="444">
        <f>SUM(Z147:AK147)</f>
        <v>0</v>
      </c>
      <c r="BH147" s="444"/>
      <c r="BI147" s="444"/>
      <c r="BJ147" s="444">
        <f>SUM(O147:Y147)</f>
        <v>0</v>
      </c>
      <c r="BK147" s="637">
        <f t="shared" ref="BK147" si="195">SUM(BF147:BJ147)</f>
        <v>0</v>
      </c>
    </row>
    <row r="148" spans="1:63" x14ac:dyDescent="0.25">
      <c r="A148" s="138"/>
      <c r="B148" s="176"/>
      <c r="C148" s="176"/>
      <c r="D148" s="200"/>
      <c r="E148" s="191"/>
      <c r="F148" s="194"/>
      <c r="G148" s="194"/>
      <c r="H148" s="194"/>
      <c r="I148" s="192"/>
      <c r="J148" s="192"/>
      <c r="K148" s="192"/>
      <c r="L148" s="688"/>
      <c r="M148" s="688"/>
      <c r="N148" s="193"/>
      <c r="O148" s="191"/>
      <c r="P148" s="194"/>
      <c r="Q148" s="194"/>
      <c r="R148" s="194"/>
      <c r="S148" s="194"/>
      <c r="T148" s="192"/>
      <c r="U148" s="192"/>
      <c r="V148" s="192"/>
      <c r="W148" s="192"/>
      <c r="X148" s="192"/>
      <c r="Y148" s="188"/>
      <c r="Z148" s="194"/>
      <c r="AA148" s="192"/>
      <c r="AB148" s="192"/>
      <c r="AC148" s="192"/>
      <c r="AD148" s="192"/>
      <c r="AE148" s="192"/>
      <c r="AF148" s="192"/>
      <c r="AG148" s="192"/>
      <c r="AH148" s="192"/>
      <c r="AI148" s="192"/>
      <c r="AJ148" s="192"/>
      <c r="AK148" s="192"/>
      <c r="AL148" s="192"/>
      <c r="AM148" s="192"/>
      <c r="AN148" s="192"/>
      <c r="AO148" s="192"/>
      <c r="AP148" s="192"/>
      <c r="AQ148" s="192"/>
      <c r="AR148" s="192"/>
      <c r="AS148" s="195"/>
      <c r="AT148" s="248"/>
      <c r="AU148" s="248"/>
      <c r="AV148" s="248"/>
      <c r="AW148" s="248"/>
      <c r="AX148" s="368"/>
      <c r="AY148" s="17"/>
      <c r="AZ148" s="608"/>
      <c r="BA148" s="49"/>
      <c r="BB148" s="49"/>
      <c r="BC148" s="49"/>
      <c r="BD148" s="616"/>
      <c r="BF148" s="174"/>
      <c r="BG148" s="168"/>
      <c r="BH148" s="383"/>
      <c r="BI148" s="383"/>
      <c r="BJ148" s="383"/>
      <c r="BK148" s="635"/>
    </row>
    <row r="149" spans="1:63" x14ac:dyDescent="0.25">
      <c r="A149" s="544"/>
      <c r="B149" s="467">
        <v>5999</v>
      </c>
      <c r="C149" s="467" t="s">
        <v>121</v>
      </c>
      <c r="D149" s="468"/>
      <c r="E149" s="491">
        <f t="shared" ref="E149:X149" si="196">E118+E128+E135+E141+E147</f>
        <v>131.63618914445112</v>
      </c>
      <c r="F149" s="491">
        <f t="shared" si="196"/>
        <v>697.23942661234264</v>
      </c>
      <c r="G149" s="491">
        <f t="shared" si="196"/>
        <v>822.49119527605399</v>
      </c>
      <c r="H149" s="491">
        <f t="shared" si="196"/>
        <v>12812.589076726574</v>
      </c>
      <c r="I149" s="492">
        <f t="shared" si="196"/>
        <v>0</v>
      </c>
      <c r="J149" s="492">
        <f t="shared" si="196"/>
        <v>19394.398533949126</v>
      </c>
      <c r="K149" s="492">
        <f t="shared" si="196"/>
        <v>10640.309971591014</v>
      </c>
      <c r="L149" s="492">
        <f t="shared" si="196"/>
        <v>2193.9364857408514</v>
      </c>
      <c r="M149" s="492">
        <f t="shared" si="196"/>
        <v>570.04750728979684</v>
      </c>
      <c r="N149" s="493">
        <f t="shared" si="196"/>
        <v>122136.73299227079</v>
      </c>
      <c r="O149" s="491">
        <f t="shared" si="196"/>
        <v>48751.670621245925</v>
      </c>
      <c r="P149" s="491">
        <f t="shared" si="196"/>
        <v>75057.517180497875</v>
      </c>
      <c r="Q149" s="491">
        <f t="shared" si="196"/>
        <v>37958.201071281961</v>
      </c>
      <c r="R149" s="491">
        <f t="shared" si="196"/>
        <v>66535.766170781484</v>
      </c>
      <c r="S149" s="491">
        <f t="shared" si="196"/>
        <v>122462.8188429107</v>
      </c>
      <c r="T149" s="492">
        <f t="shared" si="196"/>
        <v>28909.102570063584</v>
      </c>
      <c r="U149" s="492">
        <f t="shared" si="196"/>
        <v>51507.565414376309</v>
      </c>
      <c r="V149" s="492">
        <f t="shared" si="196"/>
        <v>34094.552520045087</v>
      </c>
      <c r="W149" s="492">
        <f t="shared" si="196"/>
        <v>68639.256537142996</v>
      </c>
      <c r="X149" s="492">
        <f t="shared" si="196"/>
        <v>17826.510647466734</v>
      </c>
      <c r="Y149" s="568">
        <f t="shared" ref="Y149:AQ149" si="197">Y118+Y128+Y135+Y141+Y147</f>
        <v>123521.77102682958</v>
      </c>
      <c r="Z149" s="494">
        <f t="shared" si="197"/>
        <v>22827.171952738288</v>
      </c>
      <c r="AA149" s="492">
        <f t="shared" si="197"/>
        <v>33062.847553525731</v>
      </c>
      <c r="AB149" s="492">
        <f t="shared" si="197"/>
        <v>39398.001688049277</v>
      </c>
      <c r="AC149" s="492">
        <f t="shared" si="197"/>
        <v>4419.271108248101</v>
      </c>
      <c r="AD149" s="492">
        <f t="shared" si="197"/>
        <v>2207.9115408972784</v>
      </c>
      <c r="AE149" s="492">
        <f t="shared" si="197"/>
        <v>19778.25526400932</v>
      </c>
      <c r="AF149" s="492">
        <f t="shared" si="197"/>
        <v>63034.118565802703</v>
      </c>
      <c r="AG149" s="492">
        <f t="shared" si="197"/>
        <v>3502.9738726533583</v>
      </c>
      <c r="AH149" s="492">
        <f t="shared" si="197"/>
        <v>347.87138879570199</v>
      </c>
      <c r="AI149" s="492">
        <f t="shared" si="197"/>
        <v>321.37374978471178</v>
      </c>
      <c r="AJ149" s="492">
        <f t="shared" si="197"/>
        <v>321.37374978471178</v>
      </c>
      <c r="AK149" s="492">
        <f t="shared" si="197"/>
        <v>22281.299854850477</v>
      </c>
      <c r="AL149" s="492">
        <f t="shared" si="197"/>
        <v>0</v>
      </c>
      <c r="AM149" s="492">
        <f t="shared" si="197"/>
        <v>48472.722170690526</v>
      </c>
      <c r="AN149" s="492">
        <f t="shared" si="197"/>
        <v>69949.026849030139</v>
      </c>
      <c r="AO149" s="492">
        <f t="shared" si="197"/>
        <v>41383.921772636924</v>
      </c>
      <c r="AP149" s="492">
        <f t="shared" si="197"/>
        <v>0</v>
      </c>
      <c r="AQ149" s="492">
        <f t="shared" si="197"/>
        <v>21253.008535870271</v>
      </c>
      <c r="AR149" s="492">
        <f>AR118+AR128+AR135+AR141+AR147</f>
        <v>1237225.2635986109</v>
      </c>
      <c r="AS149" s="545"/>
      <c r="AT149" s="492">
        <f t="shared" ref="AT149:AW149" si="198">AT118+AT128+AT135+AT141+AT147</f>
        <v>309306.31589965272</v>
      </c>
      <c r="AU149" s="492">
        <f t="shared" si="198"/>
        <v>309306.31589965272</v>
      </c>
      <c r="AV149" s="492">
        <f t="shared" si="198"/>
        <v>309306.31589965272</v>
      </c>
      <c r="AW149" s="492">
        <f t="shared" si="198"/>
        <v>309306.31589965272</v>
      </c>
      <c r="AX149" s="488">
        <f t="shared" ref="AX149" si="199">AX118+AX128+AX135+AX141+AX147</f>
        <v>1237225.2635986109</v>
      </c>
      <c r="AY149" s="546"/>
      <c r="AZ149" s="609">
        <f>SUM(E149:N149)</f>
        <v>169399.38137860099</v>
      </c>
      <c r="BA149" s="605">
        <f>SUM(O149:Y149)</f>
        <v>675264.73260264227</v>
      </c>
      <c r="BB149" s="605">
        <f>SUM(Z149:AK149)</f>
        <v>211502.47028913966</v>
      </c>
      <c r="BC149" s="605">
        <f>SUM(AL149:AQ149)</f>
        <v>181058.67932822785</v>
      </c>
      <c r="BD149" s="617">
        <f>SUM(AZ149:BC149)</f>
        <v>1237225.2635986106</v>
      </c>
      <c r="BF149" s="596">
        <f>SUM(E149:N149)</f>
        <v>169399.38137860099</v>
      </c>
      <c r="BG149" s="586">
        <f>SUM(Z149:AK149)</f>
        <v>211502.47028913966</v>
      </c>
      <c r="BH149" s="586"/>
      <c r="BI149" s="586"/>
      <c r="BJ149" s="586">
        <f>SUM(O149:Y149)</f>
        <v>675264.73260264227</v>
      </c>
      <c r="BK149" s="639">
        <f t="shared" ref="BK149" si="200">SUM(BF149:BJ149)</f>
        <v>1056166.5842703828</v>
      </c>
    </row>
    <row r="150" spans="1:63" x14ac:dyDescent="0.25">
      <c r="A150" s="141"/>
      <c r="B150" s="184"/>
      <c r="C150" s="184"/>
      <c r="D150" s="184"/>
      <c r="E150" s="196"/>
      <c r="F150" s="197"/>
      <c r="G150" s="197"/>
      <c r="H150" s="197"/>
      <c r="I150" s="197"/>
      <c r="J150" s="197"/>
      <c r="K150" s="197"/>
      <c r="L150" s="197"/>
      <c r="M150" s="197"/>
      <c r="N150" s="198"/>
      <c r="O150" s="196"/>
      <c r="P150" s="197"/>
      <c r="Q150" s="197"/>
      <c r="R150" s="197"/>
      <c r="S150" s="197"/>
      <c r="T150" s="197"/>
      <c r="U150" s="197"/>
      <c r="V150" s="197"/>
      <c r="W150" s="197"/>
      <c r="X150" s="204"/>
      <c r="Y150" s="198"/>
      <c r="Z150" s="197"/>
      <c r="AA150" s="197"/>
      <c r="AB150" s="197"/>
      <c r="AC150" s="197"/>
      <c r="AD150" s="197"/>
      <c r="AE150" s="197"/>
      <c r="AF150" s="197"/>
      <c r="AG150" s="197"/>
      <c r="AH150" s="197"/>
      <c r="AI150" s="197"/>
      <c r="AJ150" s="197"/>
      <c r="AK150" s="197"/>
      <c r="AL150" s="197"/>
      <c r="AM150" s="197"/>
      <c r="AN150" s="197"/>
      <c r="AO150" s="197"/>
      <c r="AP150" s="197"/>
      <c r="AQ150" s="197"/>
      <c r="AR150" s="197"/>
      <c r="AS150" s="189"/>
      <c r="AT150" s="257"/>
      <c r="AU150" s="257"/>
      <c r="AV150" s="257"/>
      <c r="AW150" s="257"/>
      <c r="AX150" s="373"/>
      <c r="AY150" s="17"/>
      <c r="AZ150" s="608"/>
      <c r="BA150" s="49"/>
      <c r="BB150" s="49"/>
      <c r="BC150" s="49"/>
      <c r="BD150" s="616"/>
      <c r="BF150" s="174"/>
      <c r="BG150" s="168"/>
      <c r="BH150" s="383"/>
      <c r="BI150" s="383"/>
      <c r="BJ150" s="383"/>
      <c r="BK150" s="635"/>
    </row>
    <row r="151" spans="1:63" ht="15.75" thickBot="1" x14ac:dyDescent="0.3">
      <c r="A151" s="144">
        <v>99</v>
      </c>
      <c r="B151" s="320" t="s">
        <v>177</v>
      </c>
      <c r="C151" s="320"/>
      <c r="D151" s="321"/>
      <c r="E151" s="322">
        <f t="shared" ref="E151:X151" si="201">E45+E65+E85+E110+E149</f>
        <v>27207.612751731805</v>
      </c>
      <c r="F151" s="322">
        <f t="shared" si="201"/>
        <v>78878.057465342397</v>
      </c>
      <c r="G151" s="322">
        <f t="shared" si="201"/>
        <v>55221.125868529307</v>
      </c>
      <c r="H151" s="322">
        <f t="shared" si="201"/>
        <v>71428.774562964027</v>
      </c>
      <c r="I151" s="323">
        <f t="shared" si="201"/>
        <v>55943.416671493629</v>
      </c>
      <c r="J151" s="323">
        <f t="shared" si="201"/>
        <v>99135.766862730845</v>
      </c>
      <c r="K151" s="323">
        <f t="shared" si="201"/>
        <v>114115.79314765442</v>
      </c>
      <c r="L151" s="323">
        <f t="shared" si="201"/>
        <v>50395.0778850192</v>
      </c>
      <c r="M151" s="323">
        <f t="shared" si="201"/>
        <v>26620.097136552915</v>
      </c>
      <c r="N151" s="324">
        <f t="shared" si="201"/>
        <v>544456.0068527722</v>
      </c>
      <c r="O151" s="322">
        <f t="shared" si="201"/>
        <v>129344.35962178728</v>
      </c>
      <c r="P151" s="322">
        <f t="shared" si="201"/>
        <v>390785.37453818688</v>
      </c>
      <c r="Q151" s="322">
        <f t="shared" si="201"/>
        <v>155438.63236180288</v>
      </c>
      <c r="R151" s="322">
        <f t="shared" si="201"/>
        <v>246604.2426003367</v>
      </c>
      <c r="S151" s="322">
        <f t="shared" si="201"/>
        <v>532113.91784752323</v>
      </c>
      <c r="T151" s="323">
        <f t="shared" si="201"/>
        <v>116908.18604932682</v>
      </c>
      <c r="U151" s="323">
        <f t="shared" si="201"/>
        <v>314480.95146997838</v>
      </c>
      <c r="V151" s="323">
        <f t="shared" si="201"/>
        <v>253564.35252924281</v>
      </c>
      <c r="W151" s="323">
        <f t="shared" si="201"/>
        <v>290040.87192619347</v>
      </c>
      <c r="X151" s="323">
        <f t="shared" si="201"/>
        <v>76523.111894382164</v>
      </c>
      <c r="Y151" s="569">
        <f t="shared" ref="Y151:AQ151" si="202">Y45+Y65+Y85+Y110+Y149</f>
        <v>567333.06165072462</v>
      </c>
      <c r="Z151" s="325">
        <f t="shared" si="202"/>
        <v>126679.41785127504</v>
      </c>
      <c r="AA151" s="323">
        <f t="shared" si="202"/>
        <v>256502.55079983029</v>
      </c>
      <c r="AB151" s="323">
        <f t="shared" si="202"/>
        <v>185068.15942513879</v>
      </c>
      <c r="AC151" s="323">
        <f t="shared" si="202"/>
        <v>52169.42720925164</v>
      </c>
      <c r="AD151" s="323">
        <f t="shared" si="202"/>
        <v>148109.13749829226</v>
      </c>
      <c r="AE151" s="323">
        <f t="shared" si="202"/>
        <v>340769.52167300123</v>
      </c>
      <c r="AF151" s="323">
        <f t="shared" si="202"/>
        <v>291934.97206618864</v>
      </c>
      <c r="AG151" s="323">
        <f t="shared" si="202"/>
        <v>108889.3721408624</v>
      </c>
      <c r="AH151" s="323">
        <f t="shared" si="202"/>
        <v>66452.859070179926</v>
      </c>
      <c r="AI151" s="323">
        <f t="shared" si="202"/>
        <v>25299.633517789192</v>
      </c>
      <c r="AJ151" s="323">
        <f t="shared" si="202"/>
        <v>25299.633517789192</v>
      </c>
      <c r="AK151" s="323">
        <f t="shared" si="202"/>
        <v>89996.43053410243</v>
      </c>
      <c r="AL151" s="323">
        <f t="shared" si="202"/>
        <v>52736.238473297635</v>
      </c>
      <c r="AM151" s="323">
        <f t="shared" si="202"/>
        <v>116255.9707773743</v>
      </c>
      <c r="AN151" s="323">
        <f t="shared" si="202"/>
        <v>106565.66290485379</v>
      </c>
      <c r="AO151" s="323">
        <f t="shared" si="202"/>
        <v>238945.94558395568</v>
      </c>
      <c r="AP151" s="323">
        <f t="shared" si="202"/>
        <v>95766.283765207947</v>
      </c>
      <c r="AQ151" s="323">
        <f t="shared" si="202"/>
        <v>365619.87522845372</v>
      </c>
      <c r="AR151" s="323">
        <f>AR45+AR65+AR85+AR110+AR149</f>
        <v>6889599.8837311212</v>
      </c>
      <c r="AS151" s="379"/>
      <c r="AT151" s="323">
        <f t="shared" ref="AT151:AW151" si="203">AT45+AT65+AT85+AT110+AT149</f>
        <v>1736231.6393656088</v>
      </c>
      <c r="AU151" s="323">
        <f t="shared" si="203"/>
        <v>1736231.6393656088</v>
      </c>
      <c r="AV151" s="323">
        <f t="shared" si="203"/>
        <v>1736231.6393656088</v>
      </c>
      <c r="AW151" s="323">
        <f t="shared" si="203"/>
        <v>1736231.6393656088</v>
      </c>
      <c r="AX151" s="380">
        <f t="shared" ref="AX151" si="204">AX45+AX65+AX85+AX110+AX149</f>
        <v>6844459.5456131296</v>
      </c>
      <c r="AY151" s="17"/>
      <c r="AZ151" s="610">
        <f>SUM(E151:N151)</f>
        <v>1123401.7292047907</v>
      </c>
      <c r="BA151" s="611">
        <f>SUM(O151:Y151)</f>
        <v>3073137.0624894849</v>
      </c>
      <c r="BB151" s="611">
        <f>SUM(Z151:AK151)</f>
        <v>1717171.1153037013</v>
      </c>
      <c r="BC151" s="611">
        <f>SUM(AL151:AQ151)</f>
        <v>975889.97673314298</v>
      </c>
      <c r="BD151" s="618">
        <f>SUM(AZ151:BC151)</f>
        <v>6889599.8837311193</v>
      </c>
      <c r="BF151" s="598">
        <f>SUM(E151:N151)</f>
        <v>1123401.7292047907</v>
      </c>
      <c r="BG151" s="599">
        <f>SUM(Z151:AK151)</f>
        <v>1717171.1153037013</v>
      </c>
      <c r="BH151" s="599"/>
      <c r="BI151" s="599"/>
      <c r="BJ151" s="599">
        <f>SUM(O151:Y151)</f>
        <v>3073137.0624894849</v>
      </c>
      <c r="BK151" s="640">
        <f t="shared" ref="BK151" si="205">SUM(BF151:BJ151)</f>
        <v>5913709.9069979768</v>
      </c>
    </row>
    <row r="152" spans="1:63" x14ac:dyDescent="0.25">
      <c r="A152" s="14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c r="AB152" s="175"/>
      <c r="AC152" s="175"/>
      <c r="AD152" s="175"/>
      <c r="AE152" s="175"/>
      <c r="AF152" s="175"/>
      <c r="AG152" s="175"/>
      <c r="AH152" s="175"/>
      <c r="AI152" s="175"/>
      <c r="AJ152" s="175"/>
      <c r="AK152" s="175"/>
      <c r="AL152" s="175"/>
      <c r="AM152" s="175"/>
      <c r="AN152" s="175"/>
      <c r="AO152" s="175"/>
      <c r="AP152" s="175"/>
      <c r="AQ152" s="175"/>
      <c r="AR152" s="175"/>
      <c r="AS152" s="175"/>
      <c r="AT152" s="175"/>
      <c r="AU152" s="175"/>
      <c r="AV152" s="175"/>
      <c r="AW152" s="175"/>
      <c r="AX152" s="175"/>
      <c r="AY152" s="17"/>
      <c r="AZ152" s="543"/>
      <c r="BA152" s="38"/>
      <c r="BB152" s="38"/>
      <c r="BC152" s="38"/>
      <c r="BD152" s="38"/>
    </row>
    <row r="153" spans="1:63" x14ac:dyDescent="0.25">
      <c r="A153" s="145"/>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c r="AB153" s="175"/>
      <c r="AC153" s="175"/>
      <c r="AD153" s="175"/>
      <c r="AE153" s="175"/>
      <c r="AF153" s="175"/>
      <c r="AG153" s="175"/>
      <c r="AH153" s="175"/>
      <c r="AI153" s="175"/>
      <c r="AJ153" s="175"/>
      <c r="AK153" s="175"/>
      <c r="AL153" s="175"/>
      <c r="AM153" s="175"/>
      <c r="AN153" s="175"/>
      <c r="AO153" s="175"/>
      <c r="AP153" s="175"/>
      <c r="AQ153" s="175"/>
      <c r="AR153" s="175"/>
      <c r="AS153" s="175"/>
      <c r="AT153" s="175"/>
      <c r="AU153" s="175"/>
      <c r="AV153" s="175"/>
      <c r="AW153" s="175"/>
      <c r="AX153" s="175"/>
      <c r="AY153" s="17"/>
      <c r="AZ153" s="17"/>
    </row>
    <row r="154" spans="1:63" x14ac:dyDescent="0.25">
      <c r="A154" s="145"/>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c r="AD154" s="175"/>
      <c r="AE154" s="175"/>
      <c r="AF154" s="175"/>
      <c r="AG154" s="175"/>
      <c r="AH154" s="175"/>
      <c r="AI154" s="175"/>
      <c r="AJ154" s="175"/>
      <c r="AK154" s="175"/>
      <c r="AL154" s="175"/>
      <c r="AM154" s="175"/>
      <c r="AN154" s="175"/>
      <c r="AO154" s="175"/>
      <c r="AP154" s="175"/>
      <c r="AQ154" s="175"/>
      <c r="AR154" s="175"/>
      <c r="AS154" s="175"/>
      <c r="AT154" s="175"/>
      <c r="AU154" s="175"/>
      <c r="AV154" s="175"/>
      <c r="AW154" s="175"/>
      <c r="AX154" s="175"/>
      <c r="AY154" s="17"/>
      <c r="AZ154" s="17"/>
    </row>
    <row r="155" spans="1:63" x14ac:dyDescent="0.25">
      <c r="A155" s="145"/>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c r="AB155" s="175"/>
      <c r="AC155" s="175"/>
      <c r="AD155" s="175"/>
      <c r="AE155" s="175"/>
      <c r="AF155" s="175"/>
      <c r="AG155" s="175"/>
      <c r="AH155" s="175"/>
      <c r="AI155" s="175"/>
      <c r="AJ155" s="175"/>
      <c r="AK155" s="175"/>
      <c r="AL155" s="175"/>
      <c r="AM155" s="175"/>
      <c r="AN155" s="175"/>
      <c r="AO155" s="175"/>
      <c r="AP155" s="175"/>
      <c r="AQ155" s="175"/>
      <c r="AR155" s="175"/>
      <c r="AS155" s="175"/>
      <c r="AT155" s="175"/>
      <c r="AU155" s="175"/>
      <c r="AV155" s="175"/>
      <c r="AW155" s="175"/>
      <c r="AX155" s="175"/>
      <c r="AY155" s="17"/>
      <c r="AZ155" s="17"/>
    </row>
    <row r="156" spans="1:63" x14ac:dyDescent="0.25">
      <c r="A156" s="145"/>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175"/>
      <c r="AS156" s="175"/>
      <c r="AT156" s="175"/>
      <c r="AU156" s="175"/>
      <c r="AV156" s="175"/>
      <c r="AW156" s="175"/>
      <c r="AX156" s="175"/>
      <c r="AY156" s="17"/>
      <c r="AZ156" s="17"/>
    </row>
    <row r="157" spans="1:63" x14ac:dyDescent="0.25">
      <c r="A157" s="145"/>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c r="AB157" s="175"/>
      <c r="AC157" s="175"/>
      <c r="AD157" s="175"/>
      <c r="AE157" s="175"/>
      <c r="AF157" s="175"/>
      <c r="AG157" s="175"/>
      <c r="AH157" s="175"/>
      <c r="AI157" s="175"/>
      <c r="AJ157" s="175"/>
      <c r="AK157" s="175"/>
      <c r="AL157" s="175"/>
      <c r="AM157" s="175"/>
      <c r="AN157" s="175"/>
      <c r="AO157" s="175"/>
      <c r="AP157" s="175"/>
      <c r="AQ157" s="175"/>
      <c r="AR157" s="175"/>
      <c r="AS157" s="175"/>
      <c r="AT157" s="175"/>
      <c r="AU157" s="175"/>
      <c r="AV157" s="175"/>
      <c r="AW157" s="175"/>
      <c r="AX157" s="175"/>
      <c r="AY157" s="17"/>
      <c r="AZ157" s="17"/>
    </row>
    <row r="158" spans="1:63" x14ac:dyDescent="0.25">
      <c r="A158" s="145"/>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
      <c r="AZ158" s="17"/>
    </row>
    <row r="159" spans="1:63" x14ac:dyDescent="0.25">
      <c r="A159" s="145"/>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
      <c r="AZ159" s="17"/>
    </row>
    <row r="160" spans="1:63" x14ac:dyDescent="0.25">
      <c r="A160" s="14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c r="AB160" s="175"/>
      <c r="AC160" s="175"/>
      <c r="AD160" s="175"/>
      <c r="AE160" s="175"/>
      <c r="AF160" s="175"/>
      <c r="AG160" s="175"/>
      <c r="AH160" s="175"/>
      <c r="AI160" s="175"/>
      <c r="AJ160" s="175"/>
      <c r="AK160" s="175"/>
      <c r="AL160" s="175"/>
      <c r="AM160" s="175"/>
      <c r="AN160" s="175"/>
      <c r="AO160" s="175"/>
      <c r="AP160" s="175"/>
      <c r="AQ160" s="175"/>
      <c r="AR160" s="175"/>
      <c r="AS160" s="175"/>
      <c r="AT160" s="175"/>
      <c r="AU160" s="175"/>
      <c r="AV160" s="175"/>
      <c r="AW160" s="175"/>
      <c r="AX160" s="175"/>
      <c r="AY160" s="17"/>
      <c r="AZ160" s="17"/>
    </row>
    <row r="161" spans="1:52" x14ac:dyDescent="0.25">
      <c r="A161" s="14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c r="AB161" s="175"/>
      <c r="AC161" s="175"/>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5"/>
      <c r="AY161" s="17"/>
      <c r="AZ161" s="17"/>
    </row>
    <row r="162" spans="1:52" x14ac:dyDescent="0.25">
      <c r="A162" s="14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c r="AB162" s="175"/>
      <c r="AC162" s="175"/>
      <c r="AD162" s="175"/>
      <c r="AE162" s="175"/>
      <c r="AF162" s="175"/>
      <c r="AG162" s="175"/>
      <c r="AH162" s="175"/>
      <c r="AI162" s="175"/>
      <c r="AJ162" s="175"/>
      <c r="AK162" s="175"/>
      <c r="AL162" s="175"/>
      <c r="AM162" s="175"/>
      <c r="AN162" s="175"/>
      <c r="AO162" s="175"/>
      <c r="AP162" s="175"/>
      <c r="AQ162" s="175"/>
      <c r="AR162" s="175"/>
      <c r="AS162" s="175"/>
      <c r="AT162" s="175"/>
      <c r="AU162" s="175"/>
      <c r="AV162" s="175"/>
      <c r="AW162" s="175"/>
      <c r="AX162" s="175"/>
      <c r="AY162" s="17"/>
      <c r="AZ162" s="17"/>
    </row>
    <row r="163" spans="1:52" x14ac:dyDescent="0.25">
      <c r="A163" s="14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c r="AB163" s="175"/>
      <c r="AC163" s="175"/>
      <c r="AD163" s="175"/>
      <c r="AE163" s="175"/>
      <c r="AF163" s="175"/>
      <c r="AG163" s="175"/>
      <c r="AH163" s="175"/>
      <c r="AI163" s="175"/>
      <c r="AJ163" s="175"/>
      <c r="AK163" s="175"/>
      <c r="AL163" s="175"/>
      <c r="AM163" s="175"/>
      <c r="AN163" s="175"/>
      <c r="AO163" s="175"/>
      <c r="AP163" s="175"/>
      <c r="AQ163" s="175"/>
      <c r="AR163" s="175"/>
      <c r="AS163" s="175"/>
      <c r="AT163" s="175"/>
      <c r="AU163" s="175"/>
      <c r="AV163" s="175"/>
      <c r="AW163" s="175"/>
      <c r="AX163" s="175"/>
      <c r="AY163" s="17"/>
      <c r="AZ163" s="17"/>
    </row>
    <row r="164" spans="1:52" x14ac:dyDescent="0.25">
      <c r="A164" s="14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c r="AB164" s="175"/>
      <c r="AC164" s="175"/>
      <c r="AD164" s="175"/>
      <c r="AE164" s="175"/>
      <c r="AF164" s="175"/>
      <c r="AG164" s="175"/>
      <c r="AH164" s="175"/>
      <c r="AI164" s="175"/>
      <c r="AJ164" s="175"/>
      <c r="AK164" s="175"/>
      <c r="AL164" s="175"/>
      <c r="AM164" s="175"/>
      <c r="AN164" s="175"/>
      <c r="AO164" s="175"/>
      <c r="AP164" s="175"/>
      <c r="AQ164" s="175"/>
      <c r="AR164" s="175"/>
      <c r="AS164" s="175"/>
      <c r="AT164" s="175"/>
      <c r="AU164" s="175"/>
      <c r="AV164" s="175"/>
      <c r="AW164" s="175"/>
      <c r="AX164" s="175"/>
      <c r="AY164" s="17"/>
      <c r="AZ164" s="17"/>
    </row>
    <row r="165" spans="1:52" x14ac:dyDescent="0.25">
      <c r="A165" s="14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5"/>
      <c r="AG165" s="175"/>
      <c r="AH165" s="175"/>
      <c r="AI165" s="175"/>
      <c r="AJ165" s="175"/>
      <c r="AK165" s="175"/>
      <c r="AL165" s="175"/>
      <c r="AM165" s="175"/>
      <c r="AN165" s="175"/>
      <c r="AO165" s="175"/>
      <c r="AP165" s="175"/>
      <c r="AQ165" s="175"/>
      <c r="AR165" s="175"/>
      <c r="AS165" s="175"/>
      <c r="AT165" s="175"/>
      <c r="AU165" s="175"/>
      <c r="AV165" s="175"/>
      <c r="AW165" s="175"/>
      <c r="AX165" s="175"/>
      <c r="AY165" s="17"/>
      <c r="AZ165" s="17"/>
    </row>
    <row r="166" spans="1:52" x14ac:dyDescent="0.25">
      <c r="A166" s="14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c r="AB166" s="175"/>
      <c r="AC166" s="175"/>
      <c r="AD166" s="175"/>
      <c r="AE166" s="175"/>
      <c r="AF166" s="175"/>
      <c r="AG166" s="175"/>
      <c r="AH166" s="175"/>
      <c r="AI166" s="175"/>
      <c r="AJ166" s="175"/>
      <c r="AK166" s="175"/>
      <c r="AL166" s="175"/>
      <c r="AM166" s="175"/>
      <c r="AN166" s="175"/>
      <c r="AO166" s="175"/>
      <c r="AP166" s="175"/>
      <c r="AQ166" s="175"/>
      <c r="AR166" s="175"/>
      <c r="AS166" s="175"/>
      <c r="AT166" s="175"/>
      <c r="AU166" s="175"/>
      <c r="AV166" s="175"/>
      <c r="AW166" s="175"/>
      <c r="AX166" s="175"/>
      <c r="AY166" s="17"/>
      <c r="AZ166" s="17"/>
    </row>
    <row r="167" spans="1:52" x14ac:dyDescent="0.25">
      <c r="A167" s="14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c r="AD167" s="175"/>
      <c r="AE167" s="175"/>
      <c r="AF167" s="175"/>
      <c r="AG167" s="175"/>
      <c r="AH167" s="175"/>
      <c r="AI167" s="175"/>
      <c r="AJ167" s="175"/>
      <c r="AK167" s="175"/>
      <c r="AL167" s="175"/>
      <c r="AM167" s="175"/>
      <c r="AN167" s="175"/>
      <c r="AO167" s="175"/>
      <c r="AP167" s="175"/>
      <c r="AQ167" s="175"/>
      <c r="AR167" s="175"/>
      <c r="AS167" s="175"/>
      <c r="AT167" s="175"/>
      <c r="AU167" s="175"/>
      <c r="AV167" s="175"/>
      <c r="AW167" s="175"/>
      <c r="AX167" s="175"/>
      <c r="AY167" s="17"/>
      <c r="AZ167" s="17"/>
    </row>
    <row r="168" spans="1:52" x14ac:dyDescent="0.25">
      <c r="A168" s="14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c r="AD168" s="175"/>
      <c r="AE168" s="175"/>
      <c r="AF168" s="175"/>
      <c r="AG168" s="175"/>
      <c r="AH168" s="175"/>
      <c r="AI168" s="175"/>
      <c r="AJ168" s="175"/>
      <c r="AK168" s="175"/>
      <c r="AL168" s="175"/>
      <c r="AM168" s="175"/>
      <c r="AN168" s="175"/>
      <c r="AO168" s="175"/>
      <c r="AP168" s="175"/>
      <c r="AQ168" s="175"/>
      <c r="AR168" s="175"/>
      <c r="AS168" s="175"/>
      <c r="AT168" s="175"/>
      <c r="AU168" s="175"/>
      <c r="AV168" s="175"/>
      <c r="AW168" s="175"/>
      <c r="AX168" s="175"/>
      <c r="AY168" s="17"/>
      <c r="AZ168" s="17"/>
    </row>
    <row r="169" spans="1:52" x14ac:dyDescent="0.25">
      <c r="A169" s="14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75"/>
      <c r="AP169" s="175"/>
      <c r="AQ169" s="175"/>
      <c r="AR169" s="175"/>
      <c r="AS169" s="175"/>
      <c r="AT169" s="175"/>
      <c r="AU169" s="175"/>
      <c r="AV169" s="175"/>
      <c r="AW169" s="175"/>
      <c r="AX169" s="175"/>
      <c r="AY169" s="17"/>
      <c r="AZ169" s="17"/>
    </row>
    <row r="170" spans="1:52" x14ac:dyDescent="0.25">
      <c r="A170" s="14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c r="AB170" s="175"/>
      <c r="AC170" s="175"/>
      <c r="AD170" s="175"/>
      <c r="AE170" s="175"/>
      <c r="AF170" s="175"/>
      <c r="AG170" s="175"/>
      <c r="AH170" s="175"/>
      <c r="AI170" s="175"/>
      <c r="AJ170" s="175"/>
      <c r="AK170" s="175"/>
      <c r="AL170" s="175"/>
      <c r="AM170" s="175"/>
      <c r="AN170" s="175"/>
      <c r="AO170" s="175"/>
      <c r="AP170" s="175"/>
      <c r="AQ170" s="175"/>
      <c r="AR170" s="175"/>
      <c r="AS170" s="175"/>
      <c r="AT170" s="175"/>
      <c r="AU170" s="175"/>
      <c r="AV170" s="175"/>
      <c r="AW170" s="175"/>
      <c r="AX170" s="175"/>
      <c r="AY170" s="17"/>
      <c r="AZ170" s="17"/>
    </row>
    <row r="171" spans="1:52" x14ac:dyDescent="0.25">
      <c r="A171" s="14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c r="AD171" s="175"/>
      <c r="AE171" s="175"/>
      <c r="AF171" s="175"/>
      <c r="AG171" s="175"/>
      <c r="AH171" s="175"/>
      <c r="AI171" s="175"/>
      <c r="AJ171" s="175"/>
      <c r="AK171" s="175"/>
      <c r="AL171" s="175"/>
      <c r="AM171" s="175"/>
      <c r="AN171" s="175"/>
      <c r="AO171" s="175"/>
      <c r="AP171" s="175"/>
      <c r="AQ171" s="175"/>
      <c r="AR171" s="175"/>
      <c r="AS171" s="175"/>
      <c r="AT171" s="175"/>
      <c r="AU171" s="175"/>
      <c r="AV171" s="175"/>
      <c r="AW171" s="175"/>
      <c r="AX171" s="175"/>
      <c r="AY171" s="17"/>
      <c r="AZ171" s="17"/>
    </row>
    <row r="172" spans="1:52" x14ac:dyDescent="0.25">
      <c r="A172" s="14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c r="AB172" s="175"/>
      <c r="AC172" s="175"/>
      <c r="AD172" s="175"/>
      <c r="AE172" s="175"/>
      <c r="AF172" s="175"/>
      <c r="AG172" s="175"/>
      <c r="AH172" s="175"/>
      <c r="AI172" s="175"/>
      <c r="AJ172" s="175"/>
      <c r="AK172" s="175"/>
      <c r="AL172" s="175"/>
      <c r="AM172" s="175"/>
      <c r="AN172" s="175"/>
      <c r="AO172" s="175"/>
      <c r="AP172" s="175"/>
      <c r="AQ172" s="175"/>
      <c r="AR172" s="175"/>
      <c r="AS172" s="175"/>
      <c r="AT172" s="175"/>
      <c r="AU172" s="175"/>
      <c r="AV172" s="175"/>
      <c r="AW172" s="175"/>
      <c r="AX172" s="175"/>
      <c r="AY172" s="17"/>
      <c r="AZ172" s="17"/>
    </row>
    <row r="173" spans="1:52" x14ac:dyDescent="0.25">
      <c r="A173" s="14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c r="AD173" s="175"/>
      <c r="AE173" s="175"/>
      <c r="AF173" s="175"/>
      <c r="AG173" s="175"/>
      <c r="AH173" s="175"/>
      <c r="AI173" s="175"/>
      <c r="AJ173" s="175"/>
      <c r="AK173" s="175"/>
      <c r="AL173" s="175"/>
      <c r="AM173" s="175"/>
      <c r="AN173" s="175"/>
      <c r="AO173" s="175"/>
      <c r="AP173" s="175"/>
      <c r="AQ173" s="175"/>
      <c r="AR173" s="175"/>
      <c r="AS173" s="175"/>
      <c r="AT173" s="175"/>
      <c r="AU173" s="175"/>
      <c r="AV173" s="175"/>
      <c r="AW173" s="175"/>
      <c r="AX173" s="175"/>
      <c r="AY173" s="17"/>
      <c r="AZ173" s="17"/>
    </row>
    <row r="174" spans="1:52" x14ac:dyDescent="0.25">
      <c r="A174" s="145"/>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c r="AB174" s="175"/>
      <c r="AC174" s="175"/>
      <c r="AD174" s="175"/>
      <c r="AE174" s="175"/>
      <c r="AF174" s="175"/>
      <c r="AG174" s="175"/>
      <c r="AH174" s="175"/>
      <c r="AI174" s="175"/>
      <c r="AJ174" s="175"/>
      <c r="AK174" s="175"/>
      <c r="AL174" s="175"/>
      <c r="AM174" s="175"/>
      <c r="AN174" s="175"/>
      <c r="AO174" s="175"/>
      <c r="AP174" s="175"/>
      <c r="AQ174" s="175"/>
      <c r="AR174" s="175"/>
      <c r="AS174" s="175"/>
      <c r="AT174" s="175"/>
      <c r="AU174" s="175"/>
      <c r="AV174" s="175"/>
      <c r="AW174" s="175"/>
      <c r="AX174" s="175"/>
      <c r="AY174" s="17"/>
      <c r="AZ174" s="17"/>
    </row>
    <row r="175" spans="1:52" x14ac:dyDescent="0.25">
      <c r="A175" s="145"/>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c r="AB175" s="175"/>
      <c r="AC175" s="175"/>
      <c r="AD175" s="175"/>
      <c r="AE175" s="175"/>
      <c r="AF175" s="175"/>
      <c r="AG175" s="175"/>
      <c r="AH175" s="175"/>
      <c r="AI175" s="175"/>
      <c r="AJ175" s="175"/>
      <c r="AK175" s="175"/>
      <c r="AL175" s="175"/>
      <c r="AM175" s="175"/>
      <c r="AN175" s="175"/>
      <c r="AO175" s="175"/>
      <c r="AP175" s="175"/>
      <c r="AQ175" s="175"/>
      <c r="AR175" s="175"/>
      <c r="AS175" s="175"/>
      <c r="AT175" s="175"/>
      <c r="AU175" s="175"/>
      <c r="AV175" s="175"/>
      <c r="AW175" s="175"/>
      <c r="AX175" s="175"/>
      <c r="AY175" s="17"/>
      <c r="AZ175" s="17"/>
    </row>
    <row r="176" spans="1:52" x14ac:dyDescent="0.25">
      <c r="A176" s="145"/>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c r="X176" s="175"/>
      <c r="Y176" s="175"/>
      <c r="Z176" s="175"/>
      <c r="AA176" s="175"/>
      <c r="AB176" s="175"/>
      <c r="AC176" s="175"/>
      <c r="AD176" s="175"/>
      <c r="AE176" s="175"/>
      <c r="AF176" s="175"/>
      <c r="AG176" s="175"/>
      <c r="AH176" s="175"/>
      <c r="AI176" s="175"/>
      <c r="AJ176" s="175"/>
      <c r="AK176" s="175"/>
      <c r="AL176" s="175"/>
      <c r="AM176" s="175"/>
      <c r="AN176" s="175"/>
      <c r="AO176" s="175"/>
      <c r="AP176" s="175"/>
      <c r="AQ176" s="175"/>
      <c r="AR176" s="175"/>
      <c r="AS176" s="175"/>
      <c r="AT176" s="175"/>
      <c r="AU176" s="175"/>
      <c r="AV176" s="175"/>
      <c r="AW176" s="175"/>
      <c r="AX176" s="175"/>
      <c r="AY176" s="17"/>
      <c r="AZ176" s="17"/>
    </row>
    <row r="177" spans="1:52" x14ac:dyDescent="0.25">
      <c r="A177" s="145"/>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c r="X177" s="175"/>
      <c r="Y177" s="175"/>
      <c r="Z177" s="175"/>
      <c r="AA177" s="175"/>
      <c r="AB177" s="175"/>
      <c r="AC177" s="175"/>
      <c r="AD177" s="175"/>
      <c r="AE177" s="175"/>
      <c r="AF177" s="175"/>
      <c r="AG177" s="175"/>
      <c r="AH177" s="175"/>
      <c r="AI177" s="175"/>
      <c r="AJ177" s="175"/>
      <c r="AK177" s="175"/>
      <c r="AL177" s="175"/>
      <c r="AM177" s="175"/>
      <c r="AN177" s="175"/>
      <c r="AO177" s="175"/>
      <c r="AP177" s="175"/>
      <c r="AQ177" s="175"/>
      <c r="AR177" s="175"/>
      <c r="AS177" s="175"/>
      <c r="AT177" s="175"/>
      <c r="AU177" s="175"/>
      <c r="AV177" s="175"/>
      <c r="AW177" s="175"/>
      <c r="AX177" s="175"/>
      <c r="AY177" s="17"/>
      <c r="AZ177" s="17"/>
    </row>
    <row r="178" spans="1:52" x14ac:dyDescent="0.25">
      <c r="A178" s="145"/>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c r="X178" s="175"/>
      <c r="Y178" s="175"/>
      <c r="Z178" s="175"/>
      <c r="AA178" s="175"/>
      <c r="AB178" s="175"/>
      <c r="AC178" s="175"/>
      <c r="AD178" s="175"/>
      <c r="AE178" s="175"/>
      <c r="AF178" s="175"/>
      <c r="AG178" s="175"/>
      <c r="AH178" s="175"/>
      <c r="AI178" s="175"/>
      <c r="AJ178" s="175"/>
      <c r="AK178" s="175"/>
      <c r="AL178" s="175"/>
      <c r="AM178" s="175"/>
      <c r="AN178" s="175"/>
      <c r="AO178" s="175"/>
      <c r="AP178" s="175"/>
      <c r="AQ178" s="175"/>
      <c r="AR178" s="175"/>
      <c r="AS178" s="175"/>
      <c r="AT178" s="175"/>
      <c r="AU178" s="175"/>
      <c r="AV178" s="175"/>
      <c r="AW178" s="175"/>
      <c r="AX178" s="175"/>
      <c r="AY178" s="17"/>
      <c r="AZ178" s="17"/>
    </row>
    <row r="179" spans="1:52" x14ac:dyDescent="0.25">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row>
    <row r="180" spans="1:52" x14ac:dyDescent="0.25">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row>
    <row r="181" spans="1:52" x14ac:dyDescent="0.25">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row>
    <row r="182" spans="1:52" x14ac:dyDescent="0.25">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row>
    <row r="183" spans="1:52" x14ac:dyDescent="0.25">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row>
    <row r="184" spans="1:52" x14ac:dyDescent="0.25">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row>
    <row r="185" spans="1:52" x14ac:dyDescent="0.25">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row>
    <row r="186" spans="1:52" x14ac:dyDescent="0.25">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row>
    <row r="187" spans="1:52" x14ac:dyDescent="0.25">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row>
    <row r="188" spans="1:52" x14ac:dyDescent="0.25">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row>
    <row r="189" spans="1:52" x14ac:dyDescent="0.25">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row>
    <row r="190" spans="1:52" x14ac:dyDescent="0.25">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row>
    <row r="191" spans="1:52" x14ac:dyDescent="0.25">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row>
    <row r="192" spans="1:52" x14ac:dyDescent="0.25">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row>
    <row r="193" spans="2:52" x14ac:dyDescent="0.25">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row>
    <row r="194" spans="2:52" x14ac:dyDescent="0.25">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row>
    <row r="195" spans="2:52" x14ac:dyDescent="0.25">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row>
    <row r="196" spans="2:52" x14ac:dyDescent="0.25">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row>
    <row r="197" spans="2:52" x14ac:dyDescent="0.25">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row>
    <row r="198" spans="2:52" x14ac:dyDescent="0.25">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row>
    <row r="199" spans="2:52" x14ac:dyDescent="0.25">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row>
    <row r="200" spans="2:52" x14ac:dyDescent="0.25">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row>
    <row r="201" spans="2:52" x14ac:dyDescent="0.25">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row>
    <row r="202" spans="2:52" x14ac:dyDescent="0.25">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row>
    <row r="203" spans="2:52" x14ac:dyDescent="0.25">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row>
    <row r="204" spans="2:52" x14ac:dyDescent="0.25">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row>
    <row r="205" spans="2:52" x14ac:dyDescent="0.25">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row>
    <row r="206" spans="2:52" x14ac:dyDescent="0.25">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row>
    <row r="207" spans="2:52" x14ac:dyDescent="0.25">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row>
    <row r="208" spans="2:52" x14ac:dyDescent="0.25">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row>
    <row r="209" spans="2:52" x14ac:dyDescent="0.25">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row>
    <row r="210" spans="2:52" x14ac:dyDescent="0.25">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row>
    <row r="211" spans="2:52" x14ac:dyDescent="0.25">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row>
  </sheetData>
  <mergeCells count="2">
    <mergeCell ref="C143:D143"/>
    <mergeCell ref="O6:Y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212"/>
  <sheetViews>
    <sheetView tabSelected="1" workbookViewId="0">
      <selection activeCell="D3" sqref="D3"/>
    </sheetView>
  </sheetViews>
  <sheetFormatPr defaultRowHeight="15" x14ac:dyDescent="0.25"/>
  <cols>
    <col min="1" max="1" width="5.28515625" customWidth="1"/>
    <col min="2" max="2" width="7.5703125" customWidth="1"/>
    <col min="3" max="3" width="7.140625" customWidth="1"/>
    <col min="4" max="4" width="38.7109375" customWidth="1"/>
    <col min="5" max="45" width="12.7109375" customWidth="1"/>
    <col min="46" max="46" width="3.5703125" customWidth="1"/>
    <col min="47" max="51" width="12.7109375" customWidth="1"/>
    <col min="52" max="52" width="4" customWidth="1"/>
    <col min="53" max="58" width="12.7109375" customWidth="1"/>
  </cols>
  <sheetData>
    <row r="1" spans="1:58" x14ac:dyDescent="0.25">
      <c r="A1" s="330"/>
      <c r="B1" s="331" t="s">
        <v>90</v>
      </c>
      <c r="C1" s="332"/>
      <c r="D1" s="332"/>
      <c r="E1" s="333"/>
      <c r="F1" s="700"/>
      <c r="G1" s="700"/>
      <c r="H1" s="700"/>
      <c r="I1" s="148" t="s">
        <v>91</v>
      </c>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5"/>
      <c r="AS1" s="145"/>
      <c r="AT1" s="145"/>
      <c r="AU1" s="145"/>
      <c r="AV1" s="145"/>
      <c r="AW1" s="145"/>
      <c r="AX1" s="145"/>
      <c r="AY1" s="145"/>
      <c r="AZ1" s="145"/>
      <c r="BA1" s="145"/>
      <c r="BB1" s="145"/>
    </row>
    <row r="2" spans="1:58" ht="15.75" x14ac:dyDescent="0.25">
      <c r="A2" s="334"/>
      <c r="B2" s="335" t="s">
        <v>178</v>
      </c>
      <c r="C2" s="336"/>
      <c r="D2" s="336"/>
      <c r="E2" s="336"/>
      <c r="F2" s="701"/>
      <c r="G2" s="701"/>
      <c r="H2" s="701"/>
      <c r="I2" s="149"/>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5"/>
      <c r="BA2" s="145"/>
      <c r="BB2" s="145"/>
    </row>
    <row r="3" spans="1:58" ht="15.75" x14ac:dyDescent="0.25">
      <c r="A3" s="704"/>
      <c r="B3" s="705" t="s">
        <v>425</v>
      </c>
      <c r="C3" s="337"/>
      <c r="D3" s="337"/>
      <c r="E3" s="337"/>
      <c r="F3" s="337"/>
      <c r="G3" s="337"/>
      <c r="H3" s="337"/>
      <c r="I3" s="150"/>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5"/>
      <c r="BA3" s="145"/>
      <c r="BB3" s="145"/>
    </row>
    <row r="4" spans="1:58" ht="15.75" thickBot="1" x14ac:dyDescent="0.3">
      <c r="A4" s="199"/>
      <c r="B4" s="199"/>
      <c r="C4" s="199"/>
      <c r="D4" s="199"/>
      <c r="E4" s="337"/>
      <c r="F4" s="337"/>
      <c r="G4" s="337"/>
      <c r="H4" s="337"/>
      <c r="I4" s="150"/>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row>
    <row r="5" spans="1:58" ht="15.75" thickBot="1" x14ac:dyDescent="0.3">
      <c r="A5" s="151"/>
      <c r="B5" s="151"/>
      <c r="C5" s="151"/>
      <c r="D5" s="381" t="s">
        <v>215</v>
      </c>
      <c r="E5" s="400" t="s">
        <v>94</v>
      </c>
      <c r="F5" s="696"/>
      <c r="G5" s="696"/>
      <c r="H5" s="696"/>
      <c r="I5" s="401"/>
      <c r="J5" s="402"/>
      <c r="K5" s="402"/>
      <c r="L5" s="402"/>
      <c r="M5" s="402"/>
      <c r="N5" s="402"/>
      <c r="O5" s="402"/>
      <c r="P5" s="402"/>
      <c r="Q5" s="402"/>
      <c r="R5" s="402"/>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2"/>
      <c r="AS5" s="403"/>
      <c r="AT5" s="145"/>
      <c r="AU5" s="385" t="s">
        <v>216</v>
      </c>
      <c r="AV5" s="386"/>
      <c r="AW5" s="386"/>
      <c r="AX5" s="386"/>
      <c r="AY5" s="387"/>
      <c r="AZ5" s="145"/>
      <c r="BA5" s="416" t="s">
        <v>93</v>
      </c>
      <c r="BB5" s="417"/>
      <c r="BC5" s="418"/>
      <c r="BD5" s="418"/>
      <c r="BE5" s="418"/>
      <c r="BF5" s="419"/>
    </row>
    <row r="6" spans="1:58" x14ac:dyDescent="0.25">
      <c r="A6" s="338"/>
      <c r="B6" s="199"/>
      <c r="C6" s="199"/>
      <c r="D6" s="343" t="s">
        <v>93</v>
      </c>
      <c r="E6" s="937">
        <v>1</v>
      </c>
      <c r="F6" s="938"/>
      <c r="G6" s="938"/>
      <c r="H6" s="938"/>
      <c r="I6" s="938"/>
      <c r="J6" s="938"/>
      <c r="K6" s="938"/>
      <c r="L6" s="938"/>
      <c r="M6" s="938"/>
      <c r="N6" s="939"/>
      <c r="O6" s="934">
        <v>2</v>
      </c>
      <c r="P6" s="935"/>
      <c r="Q6" s="935"/>
      <c r="R6" s="935"/>
      <c r="S6" s="935"/>
      <c r="T6" s="935"/>
      <c r="U6" s="935"/>
      <c r="V6" s="935"/>
      <c r="W6" s="935"/>
      <c r="X6" s="935"/>
      <c r="Y6" s="936"/>
      <c r="Z6" s="934">
        <v>3</v>
      </c>
      <c r="AA6" s="935"/>
      <c r="AB6" s="935"/>
      <c r="AC6" s="935"/>
      <c r="AD6" s="935"/>
      <c r="AE6" s="935"/>
      <c r="AF6" s="935"/>
      <c r="AG6" s="935"/>
      <c r="AH6" s="935"/>
      <c r="AI6" s="935"/>
      <c r="AJ6" s="936"/>
      <c r="AK6" s="405"/>
      <c r="AL6" s="405"/>
      <c r="AM6" s="405"/>
      <c r="AN6" s="405"/>
      <c r="AO6" s="405"/>
      <c r="AP6" s="405"/>
      <c r="AQ6" s="382"/>
      <c r="AR6" s="709"/>
      <c r="AS6" s="397" t="s">
        <v>68</v>
      </c>
      <c r="AT6" s="199"/>
      <c r="AU6" s="388" t="s">
        <v>8</v>
      </c>
      <c r="AV6" s="345" t="s">
        <v>9</v>
      </c>
      <c r="AW6" s="345" t="s">
        <v>10</v>
      </c>
      <c r="AX6" s="345" t="s">
        <v>381</v>
      </c>
      <c r="AY6" s="394" t="s">
        <v>68</v>
      </c>
      <c r="AZ6" s="145"/>
      <c r="BA6" s="412">
        <v>1</v>
      </c>
      <c r="BB6" s="410">
        <v>2</v>
      </c>
      <c r="BC6" s="411">
        <v>3</v>
      </c>
      <c r="BD6" s="410">
        <v>4</v>
      </c>
      <c r="BE6" s="711" t="s">
        <v>424</v>
      </c>
      <c r="BF6" s="413" t="s">
        <v>68</v>
      </c>
    </row>
    <row r="7" spans="1:58" x14ac:dyDescent="0.25">
      <c r="A7" s="338"/>
      <c r="B7" s="199"/>
      <c r="C7" s="199"/>
      <c r="D7" s="343" t="s">
        <v>94</v>
      </c>
      <c r="E7" s="406" t="s">
        <v>382</v>
      </c>
      <c r="F7" s="406" t="s">
        <v>383</v>
      </c>
      <c r="G7" s="406" t="s">
        <v>384</v>
      </c>
      <c r="H7" s="406" t="s">
        <v>181</v>
      </c>
      <c r="I7" s="407" t="s">
        <v>182</v>
      </c>
      <c r="J7" s="407" t="s">
        <v>183</v>
      </c>
      <c r="K7" s="407" t="s">
        <v>184</v>
      </c>
      <c r="L7" s="407" t="s">
        <v>185</v>
      </c>
      <c r="M7" s="407" t="s">
        <v>385</v>
      </c>
      <c r="N7" s="408" t="s">
        <v>386</v>
      </c>
      <c r="O7" s="406" t="s">
        <v>387</v>
      </c>
      <c r="P7" s="406" t="s">
        <v>388</v>
      </c>
      <c r="Q7" s="406" t="s">
        <v>389</v>
      </c>
      <c r="R7" s="406" t="s">
        <v>390</v>
      </c>
      <c r="S7" s="406" t="s">
        <v>391</v>
      </c>
      <c r="T7" s="407" t="s">
        <v>192</v>
      </c>
      <c r="U7" s="407" t="s">
        <v>193</v>
      </c>
      <c r="V7" s="407" t="s">
        <v>392</v>
      </c>
      <c r="W7" s="407" t="s">
        <v>393</v>
      </c>
      <c r="X7" s="408" t="s">
        <v>394</v>
      </c>
      <c r="Y7" s="408" t="s">
        <v>218</v>
      </c>
      <c r="Z7" s="406" t="s">
        <v>197</v>
      </c>
      <c r="AA7" s="407" t="s">
        <v>198</v>
      </c>
      <c r="AB7" s="407" t="s">
        <v>199</v>
      </c>
      <c r="AC7" s="407" t="s">
        <v>395</v>
      </c>
      <c r="AD7" s="407" t="s">
        <v>396</v>
      </c>
      <c r="AE7" s="407" t="s">
        <v>397</v>
      </c>
      <c r="AF7" s="407" t="s">
        <v>200</v>
      </c>
      <c r="AG7" s="407" t="s">
        <v>398</v>
      </c>
      <c r="AH7" s="407" t="s">
        <v>212</v>
      </c>
      <c r="AI7" s="407" t="s">
        <v>213</v>
      </c>
      <c r="AJ7" s="408" t="s">
        <v>214</v>
      </c>
      <c r="AK7" s="409" t="s">
        <v>399</v>
      </c>
      <c r="AL7" s="409" t="s">
        <v>400</v>
      </c>
      <c r="AM7" s="409" t="s">
        <v>401</v>
      </c>
      <c r="AN7" s="409" t="s">
        <v>402</v>
      </c>
      <c r="AO7" s="409" t="s">
        <v>403</v>
      </c>
      <c r="AP7" s="409" t="s">
        <v>404</v>
      </c>
      <c r="AQ7" s="407" t="s">
        <v>405</v>
      </c>
      <c r="AR7" s="710" t="s">
        <v>424</v>
      </c>
      <c r="AS7" s="397" t="s">
        <v>95</v>
      </c>
      <c r="AT7" s="199"/>
      <c r="AU7" s="388" t="s">
        <v>95</v>
      </c>
      <c r="AV7" s="344" t="s">
        <v>95</v>
      </c>
      <c r="AW7" s="344" t="s">
        <v>95</v>
      </c>
      <c r="AX7" s="344" t="s">
        <v>95</v>
      </c>
      <c r="AY7" s="394" t="s">
        <v>95</v>
      </c>
      <c r="AZ7" s="145"/>
      <c r="BA7" s="388" t="s">
        <v>95</v>
      </c>
      <c r="BB7" s="344" t="s">
        <v>95</v>
      </c>
      <c r="BC7" s="344" t="s">
        <v>95</v>
      </c>
      <c r="BD7" s="344" t="s">
        <v>95</v>
      </c>
      <c r="BE7" s="344" t="s">
        <v>95</v>
      </c>
      <c r="BF7" s="414"/>
    </row>
    <row r="8" spans="1:58" x14ac:dyDescent="0.25">
      <c r="A8" s="249">
        <v>10</v>
      </c>
      <c r="B8" s="258" t="s">
        <v>96</v>
      </c>
      <c r="C8" s="258"/>
      <c r="D8" s="269"/>
      <c r="E8" s="249"/>
      <c r="F8" s="347"/>
      <c r="G8" s="347"/>
      <c r="H8" s="347"/>
      <c r="I8" s="258"/>
      <c r="J8" s="258"/>
      <c r="K8" s="258"/>
      <c r="L8" s="269"/>
      <c r="M8" s="269"/>
      <c r="N8" s="346"/>
      <c r="O8" s="249"/>
      <c r="P8" s="347"/>
      <c r="Q8" s="347"/>
      <c r="R8" s="347"/>
      <c r="S8" s="347"/>
      <c r="T8" s="258"/>
      <c r="U8" s="258"/>
      <c r="V8" s="269"/>
      <c r="W8" s="269"/>
      <c r="X8" s="269"/>
      <c r="Y8" s="346"/>
      <c r="Z8" s="249"/>
      <c r="AA8" s="258"/>
      <c r="AB8" s="258"/>
      <c r="AC8" s="258"/>
      <c r="AD8" s="258"/>
      <c r="AE8" s="258"/>
      <c r="AF8" s="258"/>
      <c r="AG8" s="258"/>
      <c r="AH8" s="258"/>
      <c r="AI8" s="258"/>
      <c r="AJ8" s="346"/>
      <c r="AK8" s="347"/>
      <c r="AL8" s="347"/>
      <c r="AM8" s="347"/>
      <c r="AN8" s="347"/>
      <c r="AO8" s="347"/>
      <c r="AP8" s="347"/>
      <c r="AQ8" s="258"/>
      <c r="AR8" s="269"/>
      <c r="AS8" s="404"/>
      <c r="AT8" s="288"/>
      <c r="AU8" s="389"/>
      <c r="AV8" s="343"/>
      <c r="AW8" s="343"/>
      <c r="AX8" s="343"/>
      <c r="AY8" s="395"/>
      <c r="AZ8" s="145"/>
      <c r="BA8" s="138"/>
      <c r="BB8" s="140"/>
      <c r="BC8" s="383"/>
      <c r="BD8" s="383"/>
      <c r="BE8" s="712"/>
      <c r="BF8" s="414"/>
    </row>
    <row r="9" spans="1:58" x14ac:dyDescent="0.25">
      <c r="A9" s="174"/>
      <c r="B9" s="258">
        <v>1100</v>
      </c>
      <c r="C9" s="258" t="s">
        <v>97</v>
      </c>
      <c r="D9" s="269"/>
      <c r="E9" s="249"/>
      <c r="F9" s="347"/>
      <c r="G9" s="347"/>
      <c r="H9" s="347"/>
      <c r="I9" s="258"/>
      <c r="J9" s="258"/>
      <c r="K9" s="258"/>
      <c r="L9" s="269"/>
      <c r="M9" s="269"/>
      <c r="N9" s="346"/>
      <c r="O9" s="249"/>
      <c r="P9" s="347"/>
      <c r="Q9" s="347"/>
      <c r="R9" s="347"/>
      <c r="S9" s="347"/>
      <c r="T9" s="258"/>
      <c r="U9" s="258"/>
      <c r="V9" s="269"/>
      <c r="W9" s="269"/>
      <c r="X9" s="269"/>
      <c r="Y9" s="346"/>
      <c r="Z9" s="249"/>
      <c r="AA9" s="258"/>
      <c r="AB9" s="258"/>
      <c r="AC9" s="258"/>
      <c r="AD9" s="258"/>
      <c r="AE9" s="258"/>
      <c r="AF9" s="258"/>
      <c r="AG9" s="258"/>
      <c r="AH9" s="258"/>
      <c r="AI9" s="258"/>
      <c r="AJ9" s="346"/>
      <c r="AK9" s="347"/>
      <c r="AL9" s="347"/>
      <c r="AM9" s="347"/>
      <c r="AN9" s="347"/>
      <c r="AO9" s="347"/>
      <c r="AP9" s="347"/>
      <c r="AQ9" s="258"/>
      <c r="AR9" s="269"/>
      <c r="AS9" s="404"/>
      <c r="AT9" s="288"/>
      <c r="AU9" s="339"/>
      <c r="AV9" s="340"/>
      <c r="AW9" s="340"/>
      <c r="AX9" s="340"/>
      <c r="AY9" s="396"/>
      <c r="AZ9" s="145"/>
      <c r="BA9" s="138"/>
      <c r="BB9" s="140"/>
      <c r="BC9" s="383"/>
      <c r="BD9" s="383"/>
      <c r="BE9" s="712"/>
      <c r="BF9" s="414"/>
    </row>
    <row r="10" spans="1:58" x14ac:dyDescent="0.25">
      <c r="A10" s="174"/>
      <c r="B10" s="258"/>
      <c r="C10" s="212">
        <v>1101</v>
      </c>
      <c r="D10" s="242" t="s">
        <v>98</v>
      </c>
      <c r="E10" s="713">
        <v>0</v>
      </c>
      <c r="F10" s="713">
        <v>0</v>
      </c>
      <c r="G10" s="713">
        <v>0</v>
      </c>
      <c r="H10" s="713">
        <v>0</v>
      </c>
      <c r="I10" s="713">
        <v>0</v>
      </c>
      <c r="J10" s="713">
        <v>0</v>
      </c>
      <c r="K10" s="713">
        <v>0</v>
      </c>
      <c r="L10" s="713">
        <v>0</v>
      </c>
      <c r="M10" s="713">
        <v>0</v>
      </c>
      <c r="N10" s="713">
        <v>0</v>
      </c>
      <c r="O10" s="713">
        <v>0</v>
      </c>
      <c r="P10" s="713">
        <v>0</v>
      </c>
      <c r="Q10" s="713">
        <v>0</v>
      </c>
      <c r="R10" s="713">
        <v>0</v>
      </c>
      <c r="S10" s="713">
        <v>0</v>
      </c>
      <c r="T10" s="713">
        <v>0</v>
      </c>
      <c r="U10" s="713">
        <v>0</v>
      </c>
      <c r="V10" s="713">
        <v>0</v>
      </c>
      <c r="W10" s="713">
        <v>0</v>
      </c>
      <c r="X10" s="713">
        <v>0</v>
      </c>
      <c r="Y10" s="713">
        <v>0</v>
      </c>
      <c r="Z10" s="713">
        <v>0</v>
      </c>
      <c r="AA10" s="713">
        <v>0</v>
      </c>
      <c r="AB10" s="713">
        <v>0</v>
      </c>
      <c r="AC10" s="713">
        <v>0</v>
      </c>
      <c r="AD10" s="713">
        <v>0</v>
      </c>
      <c r="AE10" s="713">
        <v>0</v>
      </c>
      <c r="AF10" s="713">
        <v>0</v>
      </c>
      <c r="AG10" s="713">
        <v>0</v>
      </c>
      <c r="AH10" s="713">
        <v>0</v>
      </c>
      <c r="AI10" s="713">
        <v>0</v>
      </c>
      <c r="AJ10" s="713">
        <v>0</v>
      </c>
      <c r="AK10" s="713">
        <v>0</v>
      </c>
      <c r="AL10" s="713">
        <v>0</v>
      </c>
      <c r="AM10" s="713">
        <v>0</v>
      </c>
      <c r="AN10" s="713">
        <v>0</v>
      </c>
      <c r="AO10" s="713">
        <v>0</v>
      </c>
      <c r="AP10" s="713">
        <v>0</v>
      </c>
      <c r="AQ10" s="713">
        <v>0</v>
      </c>
      <c r="AR10" s="713">
        <v>0</v>
      </c>
      <c r="AS10" s="714">
        <v>0</v>
      </c>
      <c r="AT10" s="715"/>
      <c r="AU10" s="716">
        <v>0</v>
      </c>
      <c r="AV10" s="717">
        <v>0</v>
      </c>
      <c r="AW10" s="717"/>
      <c r="AX10" s="717">
        <v>0</v>
      </c>
      <c r="AY10" s="718">
        <v>0</v>
      </c>
      <c r="AZ10" s="719"/>
      <c r="BA10" s="720">
        <v>0</v>
      </c>
      <c r="BB10" s="721">
        <v>0</v>
      </c>
      <c r="BC10" s="109">
        <v>0</v>
      </c>
      <c r="BD10" s="109">
        <v>0</v>
      </c>
      <c r="BE10" s="713">
        <v>0</v>
      </c>
      <c r="BF10" s="722">
        <v>0</v>
      </c>
    </row>
    <row r="11" spans="1:58" x14ac:dyDescent="0.25">
      <c r="A11" s="174"/>
      <c r="B11" s="258"/>
      <c r="C11" s="212">
        <v>1102</v>
      </c>
      <c r="D11" s="242" t="s">
        <v>99</v>
      </c>
      <c r="E11" s="723">
        <v>0</v>
      </c>
      <c r="F11" s="723">
        <v>0</v>
      </c>
      <c r="G11" s="723">
        <v>0</v>
      </c>
      <c r="H11" s="723">
        <v>0</v>
      </c>
      <c r="I11" s="723">
        <v>0</v>
      </c>
      <c r="J11" s="723">
        <v>0</v>
      </c>
      <c r="K11" s="723">
        <v>0</v>
      </c>
      <c r="L11" s="723">
        <v>0</v>
      </c>
      <c r="M11" s="723">
        <v>0</v>
      </c>
      <c r="N11" s="723">
        <v>0</v>
      </c>
      <c r="O11" s="723">
        <v>0</v>
      </c>
      <c r="P11" s="723">
        <v>0</v>
      </c>
      <c r="Q11" s="723">
        <v>0</v>
      </c>
      <c r="R11" s="723">
        <v>0</v>
      </c>
      <c r="S11" s="723">
        <v>0</v>
      </c>
      <c r="T11" s="723">
        <v>0</v>
      </c>
      <c r="U11" s="723">
        <v>0</v>
      </c>
      <c r="V11" s="723">
        <v>0</v>
      </c>
      <c r="W11" s="723">
        <v>0</v>
      </c>
      <c r="X11" s="723">
        <v>0</v>
      </c>
      <c r="Y11" s="723">
        <v>0</v>
      </c>
      <c r="Z11" s="723">
        <v>0</v>
      </c>
      <c r="AA11" s="723">
        <v>0</v>
      </c>
      <c r="AB11" s="723">
        <v>0</v>
      </c>
      <c r="AC11" s="723">
        <v>0</v>
      </c>
      <c r="AD11" s="723">
        <v>0</v>
      </c>
      <c r="AE11" s="723">
        <v>0</v>
      </c>
      <c r="AF11" s="723">
        <v>0</v>
      </c>
      <c r="AG11" s="723">
        <v>0</v>
      </c>
      <c r="AH11" s="723">
        <v>0</v>
      </c>
      <c r="AI11" s="723">
        <v>0</v>
      </c>
      <c r="AJ11" s="723">
        <v>0</v>
      </c>
      <c r="AK11" s="723">
        <v>0</v>
      </c>
      <c r="AL11" s="723">
        <v>0</v>
      </c>
      <c r="AM11" s="723">
        <v>0</v>
      </c>
      <c r="AN11" s="723">
        <v>0</v>
      </c>
      <c r="AO11" s="723">
        <v>0</v>
      </c>
      <c r="AP11" s="723">
        <v>0</v>
      </c>
      <c r="AQ11" s="723">
        <v>0</v>
      </c>
      <c r="AR11" s="724">
        <v>232568.48</v>
      </c>
      <c r="AS11" s="725">
        <v>232568.48</v>
      </c>
      <c r="AT11" s="726"/>
      <c r="AU11" s="727">
        <v>58142.12</v>
      </c>
      <c r="AV11" s="727">
        <v>58142.12</v>
      </c>
      <c r="AW11" s="727">
        <v>58142.12</v>
      </c>
      <c r="AX11" s="727">
        <v>58142.12</v>
      </c>
      <c r="AY11" s="728">
        <v>232568.48</v>
      </c>
      <c r="AZ11" s="729"/>
      <c r="BA11" s="730">
        <v>0</v>
      </c>
      <c r="BB11" s="731">
        <v>0</v>
      </c>
      <c r="BC11" s="604">
        <v>0</v>
      </c>
      <c r="BD11" s="604">
        <v>0</v>
      </c>
      <c r="BE11" s="724">
        <v>232568.48</v>
      </c>
      <c r="BF11" s="615">
        <v>232568.48</v>
      </c>
    </row>
    <row r="12" spans="1:58" ht="45" x14ac:dyDescent="0.25">
      <c r="A12" s="341"/>
      <c r="B12" s="162"/>
      <c r="C12" s="162">
        <v>1103</v>
      </c>
      <c r="D12" s="237" t="s">
        <v>210</v>
      </c>
      <c r="E12" s="732">
        <v>0</v>
      </c>
      <c r="F12" s="733">
        <v>9201.373975012717</v>
      </c>
      <c r="G12" s="733">
        <v>5915.1689839367473</v>
      </c>
      <c r="H12" s="733">
        <v>5257.9279857215524</v>
      </c>
      <c r="I12" s="734">
        <v>3286.2049910759702</v>
      </c>
      <c r="J12" s="734">
        <v>1643.1024955379851</v>
      </c>
      <c r="K12" s="734">
        <v>0</v>
      </c>
      <c r="L12" s="735">
        <v>7886.8919785823282</v>
      </c>
      <c r="M12" s="735">
        <v>0</v>
      </c>
      <c r="N12" s="736">
        <v>38004.370573747881</v>
      </c>
      <c r="O12" s="732">
        <v>7659.8465658489604</v>
      </c>
      <c r="P12" s="733">
        <v>24358.312079399693</v>
      </c>
      <c r="Q12" s="733">
        <v>7251.3214156703498</v>
      </c>
      <c r="R12" s="733">
        <v>12102.557574041359</v>
      </c>
      <c r="S12" s="733">
        <v>25328.559311073892</v>
      </c>
      <c r="T12" s="734">
        <v>6127.8772526791681</v>
      </c>
      <c r="U12" s="734">
        <v>23030.605341319209</v>
      </c>
      <c r="V12" s="734">
        <v>11234.441629911809</v>
      </c>
      <c r="W12" s="734">
        <v>5617.2208149559046</v>
      </c>
      <c r="X12" s="734">
        <v>340.4376251488427</v>
      </c>
      <c r="Y12" s="734">
        <v>30264.904875732111</v>
      </c>
      <c r="Z12" s="732">
        <v>3099.0488294393353</v>
      </c>
      <c r="AA12" s="734">
        <v>8822.398582531554</v>
      </c>
      <c r="AB12" s="734">
        <v>2175.9279015212355</v>
      </c>
      <c r="AC12" s="734">
        <v>395.62325482204278</v>
      </c>
      <c r="AD12" s="734">
        <v>4154.0441756314494</v>
      </c>
      <c r="AE12" s="734">
        <v>43086.864151724905</v>
      </c>
      <c r="AF12" s="734">
        <v>7437.7171906544054</v>
      </c>
      <c r="AG12" s="734">
        <v>395.62325482204278</v>
      </c>
      <c r="AH12" s="734">
        <v>4154.0441756314494</v>
      </c>
      <c r="AI12" s="734">
        <v>395.62325482204278</v>
      </c>
      <c r="AJ12" s="736">
        <v>0</v>
      </c>
      <c r="AK12" s="733">
        <v>5385.8580189656132</v>
      </c>
      <c r="AL12" s="733">
        <v>5385.8580189656132</v>
      </c>
      <c r="AM12" s="733">
        <v>0</v>
      </c>
      <c r="AN12" s="733">
        <v>1253.8737639823328</v>
      </c>
      <c r="AO12" s="733">
        <v>0</v>
      </c>
      <c r="AP12" s="733">
        <v>25077.47527964666</v>
      </c>
      <c r="AQ12" s="734">
        <v>0</v>
      </c>
      <c r="AR12" s="734">
        <v>0</v>
      </c>
      <c r="AS12" s="725">
        <v>335731.10532255715</v>
      </c>
      <c r="AT12" s="726"/>
      <c r="AU12" s="727">
        <v>83932.776330639288</v>
      </c>
      <c r="AV12" s="727">
        <v>83932.776330639288</v>
      </c>
      <c r="AW12" s="727">
        <v>83932.776330639288</v>
      </c>
      <c r="AX12" s="727">
        <v>83932.776330639288</v>
      </c>
      <c r="AY12" s="728">
        <v>335731.10532255715</v>
      </c>
      <c r="AZ12" s="729"/>
      <c r="BA12" s="730">
        <v>71195.040983615181</v>
      </c>
      <c r="BB12" s="731">
        <v>153316.08448578132</v>
      </c>
      <c r="BC12" s="604">
        <v>74116.914771600466</v>
      </c>
      <c r="BD12" s="604">
        <v>37103.06508156022</v>
      </c>
      <c r="BE12" s="734">
        <v>0</v>
      </c>
      <c r="BF12" s="615">
        <v>335731.10532255721</v>
      </c>
    </row>
    <row r="13" spans="1:58" ht="30" x14ac:dyDescent="0.25">
      <c r="A13" s="341"/>
      <c r="B13" s="162"/>
      <c r="C13" s="162">
        <v>1104</v>
      </c>
      <c r="D13" s="237" t="s">
        <v>209</v>
      </c>
      <c r="E13" s="732">
        <v>0</v>
      </c>
      <c r="F13" s="733">
        <v>7229.6509803671343</v>
      </c>
      <c r="G13" s="733">
        <v>5257.9279857215515</v>
      </c>
      <c r="H13" s="733">
        <v>657.24099821519394</v>
      </c>
      <c r="I13" s="734">
        <v>1971.7229946455823</v>
      </c>
      <c r="J13" s="734">
        <v>23660.675935746985</v>
      </c>
      <c r="K13" s="734">
        <v>7886.8919785823291</v>
      </c>
      <c r="L13" s="735">
        <v>1314.4819964303879</v>
      </c>
      <c r="M13" s="735">
        <v>0</v>
      </c>
      <c r="N13" s="736">
        <v>39171.171424696273</v>
      </c>
      <c r="O13" s="732">
        <v>3063.9386263395841</v>
      </c>
      <c r="P13" s="733">
        <v>16851.662444867714</v>
      </c>
      <c r="Q13" s="733">
        <v>7659.8465658489604</v>
      </c>
      <c r="R13" s="733">
        <v>10723.785192188545</v>
      </c>
      <c r="S13" s="733">
        <v>27575.447637056259</v>
      </c>
      <c r="T13" s="734">
        <v>4085.2515017861128</v>
      </c>
      <c r="U13" s="734">
        <v>13277.067380804865</v>
      </c>
      <c r="V13" s="734">
        <v>38043.904610383172</v>
      </c>
      <c r="W13" s="734">
        <v>19915.601071207297</v>
      </c>
      <c r="X13" s="734">
        <v>12170.645099071126</v>
      </c>
      <c r="Y13" s="734">
        <v>41278.062049297172</v>
      </c>
      <c r="Z13" s="732">
        <v>5901.3802177621374</v>
      </c>
      <c r="AA13" s="734">
        <v>19484.445299985608</v>
      </c>
      <c r="AB13" s="734">
        <v>7714.6534690298349</v>
      </c>
      <c r="AC13" s="734">
        <v>3164.9860385763423</v>
      </c>
      <c r="AD13" s="734">
        <v>3066.0802248708314</v>
      </c>
      <c r="AE13" s="734">
        <v>26929.290094828069</v>
      </c>
      <c r="AF13" s="734">
        <v>8901.5232334959637</v>
      </c>
      <c r="AG13" s="734">
        <v>14143.531359888031</v>
      </c>
      <c r="AH13" s="734">
        <v>2373.7395289322567</v>
      </c>
      <c r="AI13" s="734">
        <v>3164.9860385763423</v>
      </c>
      <c r="AJ13" s="736">
        <v>10286.204625373113</v>
      </c>
      <c r="AK13" s="733">
        <v>2692.9290094828066</v>
      </c>
      <c r="AL13" s="733">
        <v>2692.9290094828066</v>
      </c>
      <c r="AM13" s="733">
        <v>2194.2790869690825</v>
      </c>
      <c r="AN13" s="733">
        <v>44825.987062368404</v>
      </c>
      <c r="AO13" s="733">
        <v>0</v>
      </c>
      <c r="AP13" s="733">
        <v>18808.10645973499</v>
      </c>
      <c r="AQ13" s="734">
        <v>0</v>
      </c>
      <c r="AR13" s="734">
        <v>0</v>
      </c>
      <c r="AS13" s="725">
        <v>458140.02723261283</v>
      </c>
      <c r="AT13" s="726"/>
      <c r="AU13" s="727">
        <v>114535.00680815321</v>
      </c>
      <c r="AV13" s="727">
        <v>114535.00680815321</v>
      </c>
      <c r="AW13" s="727">
        <v>114535.00680815321</v>
      </c>
      <c r="AX13" s="727">
        <v>114535.00680815321</v>
      </c>
      <c r="AY13" s="728">
        <v>458140.02723261283</v>
      </c>
      <c r="AZ13" s="729"/>
      <c r="BA13" s="730">
        <v>87149.764294405439</v>
      </c>
      <c r="BB13" s="731">
        <v>194645.21217885078</v>
      </c>
      <c r="BC13" s="604">
        <v>105130.82013131853</v>
      </c>
      <c r="BD13" s="604">
        <v>71214.230628038087</v>
      </c>
      <c r="BE13" s="734">
        <v>0</v>
      </c>
      <c r="BF13" s="615">
        <v>458140.02723261283</v>
      </c>
    </row>
    <row r="14" spans="1:58" x14ac:dyDescent="0.25">
      <c r="A14" s="341"/>
      <c r="B14" s="162"/>
      <c r="C14" s="162">
        <v>1105</v>
      </c>
      <c r="D14" s="242" t="s">
        <v>102</v>
      </c>
      <c r="E14" s="732">
        <v>0</v>
      </c>
      <c r="F14" s="733">
        <v>12980.509714750082</v>
      </c>
      <c r="G14" s="733">
        <v>2628.9639928607762</v>
      </c>
      <c r="H14" s="733">
        <v>1971.7229946455823</v>
      </c>
      <c r="I14" s="734">
        <v>2628.9639928607762</v>
      </c>
      <c r="J14" s="734">
        <v>0</v>
      </c>
      <c r="K14" s="734">
        <v>0</v>
      </c>
      <c r="L14" s="735">
        <v>2628.9639928607758</v>
      </c>
      <c r="M14" s="735">
        <v>5257.9279857215515</v>
      </c>
      <c r="N14" s="736">
        <v>5000.5750754931423</v>
      </c>
      <c r="O14" s="732">
        <v>4595.9079395093768</v>
      </c>
      <c r="P14" s="733">
        <v>9532.2535041675947</v>
      </c>
      <c r="Q14" s="733">
        <v>340.4376251488427</v>
      </c>
      <c r="R14" s="733">
        <v>3404.3762514884265</v>
      </c>
      <c r="S14" s="733">
        <v>6893.8619092640647</v>
      </c>
      <c r="T14" s="734">
        <v>4085.2515017861119</v>
      </c>
      <c r="U14" s="734">
        <v>9191.8158790187535</v>
      </c>
      <c r="V14" s="734">
        <v>0</v>
      </c>
      <c r="W14" s="734">
        <v>1021.3128754465282</v>
      </c>
      <c r="X14" s="734">
        <v>0</v>
      </c>
      <c r="Y14" s="734">
        <v>5617.2208149559046</v>
      </c>
      <c r="Z14" s="732">
        <v>1780.304646699193</v>
      </c>
      <c r="AA14" s="734">
        <v>4351.8558030424711</v>
      </c>
      <c r="AB14" s="734">
        <v>395.62325482204278</v>
      </c>
      <c r="AC14" s="734">
        <v>0</v>
      </c>
      <c r="AD14" s="734">
        <v>1780.3046466991923</v>
      </c>
      <c r="AE14" s="734">
        <v>10771.716037931226</v>
      </c>
      <c r="AF14" s="734">
        <v>395.62325482204278</v>
      </c>
      <c r="AG14" s="734">
        <v>0</v>
      </c>
      <c r="AH14" s="734">
        <v>1780.3046466991923</v>
      </c>
      <c r="AI14" s="734">
        <v>0</v>
      </c>
      <c r="AJ14" s="736">
        <v>0</v>
      </c>
      <c r="AK14" s="733">
        <v>0</v>
      </c>
      <c r="AL14" s="733">
        <v>0</v>
      </c>
      <c r="AM14" s="733">
        <v>0</v>
      </c>
      <c r="AN14" s="733">
        <v>0</v>
      </c>
      <c r="AO14" s="733">
        <v>0</v>
      </c>
      <c r="AP14" s="733">
        <v>35196.236554984083</v>
      </c>
      <c r="AQ14" s="734">
        <v>0</v>
      </c>
      <c r="AR14" s="734">
        <v>0</v>
      </c>
      <c r="AS14" s="725">
        <v>134232.03489567776</v>
      </c>
      <c r="AT14" s="726"/>
      <c r="AU14" s="727">
        <v>33558.00872391944</v>
      </c>
      <c r="AV14" s="727">
        <v>33558.00872391944</v>
      </c>
      <c r="AW14" s="727">
        <v>33558.00872391944</v>
      </c>
      <c r="AX14" s="727">
        <v>33558.00872391944</v>
      </c>
      <c r="AY14" s="728">
        <v>134232.03489567776</v>
      </c>
      <c r="AZ14" s="729"/>
      <c r="BA14" s="730">
        <v>33097.627749192681</v>
      </c>
      <c r="BB14" s="731">
        <v>44682.438300785609</v>
      </c>
      <c r="BC14" s="604">
        <v>21255.732290715361</v>
      </c>
      <c r="BD14" s="604">
        <v>35196.236554984083</v>
      </c>
      <c r="BE14" s="734">
        <v>0</v>
      </c>
      <c r="BF14" s="615">
        <v>134232.03489567773</v>
      </c>
    </row>
    <row r="15" spans="1:58" x14ac:dyDescent="0.25">
      <c r="A15" s="341"/>
      <c r="B15" s="162"/>
      <c r="C15" s="162">
        <v>1106</v>
      </c>
      <c r="D15" s="242" t="s">
        <v>103</v>
      </c>
      <c r="E15" s="732">
        <v>3286.2049910759702</v>
      </c>
      <c r="F15" s="733">
        <v>6572.4099821519403</v>
      </c>
      <c r="G15" s="733">
        <v>3286.2049910759702</v>
      </c>
      <c r="H15" s="733">
        <v>1971.7229946455823</v>
      </c>
      <c r="I15" s="734">
        <v>1643.1024955379851</v>
      </c>
      <c r="J15" s="734">
        <v>0</v>
      </c>
      <c r="K15" s="734">
        <v>0</v>
      </c>
      <c r="L15" s="735">
        <v>1314.4819964303879</v>
      </c>
      <c r="M15" s="735">
        <v>4929.307486613955</v>
      </c>
      <c r="N15" s="736">
        <v>6667.4334339908564</v>
      </c>
      <c r="O15" s="732">
        <v>1531.969313169792</v>
      </c>
      <c r="P15" s="733">
        <v>14723.927287687446</v>
      </c>
      <c r="Q15" s="733">
        <v>170.21881257442135</v>
      </c>
      <c r="R15" s="733">
        <v>5872.5490338175368</v>
      </c>
      <c r="S15" s="733">
        <v>6212.9866589663789</v>
      </c>
      <c r="T15" s="734">
        <v>3149.0480326267948</v>
      </c>
      <c r="U15" s="734">
        <v>13787.723818528131</v>
      </c>
      <c r="V15" s="734">
        <v>510.6564377232641</v>
      </c>
      <c r="W15" s="734">
        <v>2553.2821886163201</v>
      </c>
      <c r="X15" s="734">
        <v>170.21881257442135</v>
      </c>
      <c r="Y15" s="734">
        <v>9872.6911293164376</v>
      </c>
      <c r="Z15" s="732">
        <v>2142.9592969527316</v>
      </c>
      <c r="AA15" s="734">
        <v>5044.1964989810449</v>
      </c>
      <c r="AB15" s="734">
        <v>989.05813705510684</v>
      </c>
      <c r="AC15" s="734">
        <v>197.81162741102139</v>
      </c>
      <c r="AD15" s="734">
        <v>2571.5511563432783</v>
      </c>
      <c r="AE15" s="734">
        <v>10771.716037931226</v>
      </c>
      <c r="AF15" s="734">
        <v>1186.8697644661283</v>
      </c>
      <c r="AG15" s="734">
        <v>197.81162741102139</v>
      </c>
      <c r="AH15" s="734">
        <v>2571.5511563432783</v>
      </c>
      <c r="AI15" s="734">
        <v>197.81162741102139</v>
      </c>
      <c r="AJ15" s="736">
        <v>0</v>
      </c>
      <c r="AK15" s="733">
        <v>3231.514811379368</v>
      </c>
      <c r="AL15" s="733">
        <v>2692.9290094828066</v>
      </c>
      <c r="AM15" s="733">
        <v>0</v>
      </c>
      <c r="AN15" s="733">
        <v>626.93688199116639</v>
      </c>
      <c r="AO15" s="733">
        <v>0</v>
      </c>
      <c r="AP15" s="733">
        <v>9404.0532298674952</v>
      </c>
      <c r="AQ15" s="734">
        <v>0</v>
      </c>
      <c r="AR15" s="734">
        <v>0</v>
      </c>
      <c r="AS15" s="725">
        <v>130052.91076015026</v>
      </c>
      <c r="AT15" s="726"/>
      <c r="AU15" s="727">
        <v>32513.227690037565</v>
      </c>
      <c r="AV15" s="727">
        <v>32513.227690037565</v>
      </c>
      <c r="AW15" s="727">
        <v>32513.227690037565</v>
      </c>
      <c r="AX15" s="727">
        <v>32513.227690037565</v>
      </c>
      <c r="AY15" s="728">
        <v>130052.91076015026</v>
      </c>
      <c r="AZ15" s="729"/>
      <c r="BA15" s="730">
        <v>29670.868371522643</v>
      </c>
      <c r="BB15" s="731">
        <v>58555.27152560094</v>
      </c>
      <c r="BC15" s="604">
        <v>25871.336930305861</v>
      </c>
      <c r="BD15" s="604">
        <v>15955.433932720836</v>
      </c>
      <c r="BE15" s="734">
        <v>0</v>
      </c>
      <c r="BF15" s="615">
        <v>130052.91076015029</v>
      </c>
    </row>
    <row r="16" spans="1:58" x14ac:dyDescent="0.25">
      <c r="A16" s="341"/>
      <c r="B16" s="162"/>
      <c r="C16" s="162">
        <v>1107</v>
      </c>
      <c r="D16" s="242" t="s">
        <v>104</v>
      </c>
      <c r="E16" s="732">
        <v>3286.2049910759702</v>
      </c>
      <c r="F16" s="733">
        <v>5257.9279857215515</v>
      </c>
      <c r="G16" s="733">
        <v>3286.2049910759702</v>
      </c>
      <c r="H16" s="733">
        <v>1971.7229946455823</v>
      </c>
      <c r="I16" s="734">
        <v>1314.4819964303879</v>
      </c>
      <c r="J16" s="734">
        <v>0</v>
      </c>
      <c r="K16" s="734">
        <v>0</v>
      </c>
      <c r="L16" s="735">
        <v>1314.4819964303879</v>
      </c>
      <c r="M16" s="735">
        <v>0</v>
      </c>
      <c r="N16" s="736">
        <v>7500.862613239713</v>
      </c>
      <c r="O16" s="732">
        <v>3063.9386263395841</v>
      </c>
      <c r="P16" s="733">
        <v>13106.848568230444</v>
      </c>
      <c r="Q16" s="733">
        <v>340.4376251488427</v>
      </c>
      <c r="R16" s="733">
        <v>5447.0020023814832</v>
      </c>
      <c r="S16" s="733">
        <v>7404.5183469873291</v>
      </c>
      <c r="T16" s="734">
        <v>3574.595064062848</v>
      </c>
      <c r="U16" s="734">
        <v>11489.76984877344</v>
      </c>
      <c r="V16" s="734">
        <v>510.6564377232641</v>
      </c>
      <c r="W16" s="734">
        <v>3063.9386263395841</v>
      </c>
      <c r="X16" s="734">
        <v>0</v>
      </c>
      <c r="Y16" s="734">
        <v>10723.785192188545</v>
      </c>
      <c r="Z16" s="732">
        <v>1186.8697644661283</v>
      </c>
      <c r="AA16" s="734">
        <v>3956.2325482204274</v>
      </c>
      <c r="AB16" s="734">
        <v>1186.8697644661283</v>
      </c>
      <c r="AC16" s="734">
        <v>0</v>
      </c>
      <c r="AD16" s="734">
        <v>2769.3627837542995</v>
      </c>
      <c r="AE16" s="734">
        <v>10771.716037931226</v>
      </c>
      <c r="AF16" s="734">
        <v>1384.6813918771497</v>
      </c>
      <c r="AG16" s="734">
        <v>0</v>
      </c>
      <c r="AH16" s="734">
        <v>2769.3627837542995</v>
      </c>
      <c r="AI16" s="734">
        <v>0</v>
      </c>
      <c r="AJ16" s="736">
        <v>0</v>
      </c>
      <c r="AK16" s="733">
        <v>5385.8580189656132</v>
      </c>
      <c r="AL16" s="733">
        <v>5385.8580189656132</v>
      </c>
      <c r="AM16" s="733">
        <v>0</v>
      </c>
      <c r="AN16" s="733">
        <v>0</v>
      </c>
      <c r="AO16" s="733">
        <v>0</v>
      </c>
      <c r="AP16" s="733">
        <v>10030.990111858662</v>
      </c>
      <c r="AQ16" s="734">
        <v>0</v>
      </c>
      <c r="AR16" s="734">
        <v>0</v>
      </c>
      <c r="AS16" s="725">
        <v>127485.17913105448</v>
      </c>
      <c r="AT16" s="726"/>
      <c r="AU16" s="727">
        <v>31871.29478276362</v>
      </c>
      <c r="AV16" s="737">
        <v>31871.29478276362</v>
      </c>
      <c r="AW16" s="737">
        <v>31871.29478276362</v>
      </c>
      <c r="AX16" s="737">
        <v>31871.29478276362</v>
      </c>
      <c r="AY16" s="728">
        <v>127485.17913105448</v>
      </c>
      <c r="AZ16" s="729"/>
      <c r="BA16" s="730">
        <v>23931.887568619561</v>
      </c>
      <c r="BB16" s="731">
        <v>58725.490338175368</v>
      </c>
      <c r="BC16" s="604">
        <v>24025.09507446966</v>
      </c>
      <c r="BD16" s="604">
        <v>20802.70614978989</v>
      </c>
      <c r="BE16" s="734">
        <v>0</v>
      </c>
      <c r="BF16" s="615">
        <v>127485.17913105446</v>
      </c>
    </row>
    <row r="17" spans="1:58" ht="30" x14ac:dyDescent="0.25">
      <c r="A17" s="341"/>
      <c r="B17" s="162"/>
      <c r="C17" s="162">
        <v>1108</v>
      </c>
      <c r="D17" s="237" t="s">
        <v>105</v>
      </c>
      <c r="E17" s="732">
        <v>0</v>
      </c>
      <c r="F17" s="733">
        <v>1971.7229946455823</v>
      </c>
      <c r="G17" s="733">
        <v>1971.7229946455823</v>
      </c>
      <c r="H17" s="733">
        <v>1971.7229946455823</v>
      </c>
      <c r="I17" s="734">
        <v>1544.5163458057059</v>
      </c>
      <c r="J17" s="734">
        <v>0</v>
      </c>
      <c r="K17" s="734">
        <v>0</v>
      </c>
      <c r="L17" s="735">
        <v>2891.8603921468534</v>
      </c>
      <c r="M17" s="735">
        <v>1643.1024955379851</v>
      </c>
      <c r="N17" s="736">
        <v>0</v>
      </c>
      <c r="O17" s="732">
        <v>1531.969313169792</v>
      </c>
      <c r="P17" s="733">
        <v>9830.1364261728322</v>
      </c>
      <c r="Q17" s="733">
        <v>0</v>
      </c>
      <c r="R17" s="733">
        <v>3276.7121420576109</v>
      </c>
      <c r="S17" s="733">
        <v>3276.7121420576109</v>
      </c>
      <c r="T17" s="734">
        <v>3276.7121420576109</v>
      </c>
      <c r="U17" s="734">
        <v>9830.1364261728322</v>
      </c>
      <c r="V17" s="734">
        <v>0</v>
      </c>
      <c r="W17" s="734">
        <v>0</v>
      </c>
      <c r="X17" s="734">
        <v>0</v>
      </c>
      <c r="Y17" s="734">
        <v>4595.9079395093768</v>
      </c>
      <c r="Z17" s="732">
        <v>2027.5691809629693</v>
      </c>
      <c r="AA17" s="734">
        <v>3807.8738276621616</v>
      </c>
      <c r="AB17" s="734">
        <v>0</v>
      </c>
      <c r="AC17" s="734">
        <v>0</v>
      </c>
      <c r="AD17" s="734">
        <v>1780.3046466991923</v>
      </c>
      <c r="AE17" s="734">
        <v>53858.580189656139</v>
      </c>
      <c r="AF17" s="734">
        <v>0</v>
      </c>
      <c r="AG17" s="734">
        <v>0</v>
      </c>
      <c r="AH17" s="734">
        <v>1780.3046466991923</v>
      </c>
      <c r="AI17" s="734">
        <v>0</v>
      </c>
      <c r="AJ17" s="736">
        <v>0</v>
      </c>
      <c r="AK17" s="733">
        <v>0</v>
      </c>
      <c r="AL17" s="733">
        <v>0</v>
      </c>
      <c r="AM17" s="733">
        <v>0</v>
      </c>
      <c r="AN17" s="733">
        <v>0</v>
      </c>
      <c r="AO17" s="733">
        <v>53858.580189656139</v>
      </c>
      <c r="AP17" s="733">
        <v>1253.8737639823328</v>
      </c>
      <c r="AQ17" s="734">
        <v>0</v>
      </c>
      <c r="AR17" s="734">
        <v>0</v>
      </c>
      <c r="AS17" s="725">
        <v>165980.02119394307</v>
      </c>
      <c r="AT17" s="726"/>
      <c r="AU17" s="727">
        <v>41495.005298485768</v>
      </c>
      <c r="AV17" s="727">
        <v>41495.005298485768</v>
      </c>
      <c r="AW17" s="727">
        <v>41495.005298485768</v>
      </c>
      <c r="AX17" s="727">
        <v>41495.005298485768</v>
      </c>
      <c r="AY17" s="728">
        <v>165980.02119394307</v>
      </c>
      <c r="AZ17" s="729"/>
      <c r="BA17" s="730">
        <v>11994.648217427291</v>
      </c>
      <c r="BB17" s="731">
        <v>35618.286531197671</v>
      </c>
      <c r="BC17" s="604">
        <v>63254.632491679658</v>
      </c>
      <c r="BD17" s="604">
        <v>55112.453953638469</v>
      </c>
      <c r="BE17" s="734">
        <v>0</v>
      </c>
      <c r="BF17" s="615">
        <v>165980.0211939431</v>
      </c>
    </row>
    <row r="18" spans="1:58" x14ac:dyDescent="0.25">
      <c r="A18" s="341"/>
      <c r="B18" s="162"/>
      <c r="C18" s="162"/>
      <c r="D18" s="342"/>
      <c r="E18" s="738"/>
      <c r="F18" s="739"/>
      <c r="G18" s="739"/>
      <c r="H18" s="739"/>
      <c r="I18" s="740"/>
      <c r="J18" s="740"/>
      <c r="K18" s="740"/>
      <c r="L18" s="741"/>
      <c r="M18" s="741"/>
      <c r="N18" s="742"/>
      <c r="O18" s="738"/>
      <c r="P18" s="739"/>
      <c r="Q18" s="739"/>
      <c r="R18" s="739"/>
      <c r="S18" s="739"/>
      <c r="T18" s="740"/>
      <c r="U18" s="740"/>
      <c r="V18" s="740"/>
      <c r="W18" s="740"/>
      <c r="X18" s="740"/>
      <c r="Y18" s="740"/>
      <c r="Z18" s="738"/>
      <c r="AA18" s="740"/>
      <c r="AB18" s="740"/>
      <c r="AC18" s="740"/>
      <c r="AD18" s="740"/>
      <c r="AE18" s="740"/>
      <c r="AF18" s="740"/>
      <c r="AG18" s="740"/>
      <c r="AH18" s="740"/>
      <c r="AI18" s="740"/>
      <c r="AJ18" s="742"/>
      <c r="AK18" s="739"/>
      <c r="AL18" s="739"/>
      <c r="AM18" s="739"/>
      <c r="AN18" s="739"/>
      <c r="AO18" s="739"/>
      <c r="AP18" s="739"/>
      <c r="AQ18" s="740"/>
      <c r="AR18" s="740"/>
      <c r="AS18" s="725"/>
      <c r="AT18" s="743"/>
      <c r="AU18" s="727"/>
      <c r="AV18" s="737"/>
      <c r="AW18" s="737"/>
      <c r="AX18" s="737"/>
      <c r="AY18" s="728"/>
      <c r="AZ18" s="729"/>
      <c r="BA18" s="730"/>
      <c r="BB18" s="731"/>
      <c r="BC18" s="604"/>
      <c r="BD18" s="604"/>
      <c r="BE18" s="740"/>
      <c r="BF18" s="615"/>
    </row>
    <row r="19" spans="1:58" x14ac:dyDescent="0.25">
      <c r="A19" s="174"/>
      <c r="B19" s="176"/>
      <c r="C19" s="258">
        <v>1199</v>
      </c>
      <c r="D19" s="269" t="s">
        <v>106</v>
      </c>
      <c r="E19" s="744">
        <v>6572.4099821519403</v>
      </c>
      <c r="F19" s="744">
        <v>43213.595632649005</v>
      </c>
      <c r="G19" s="744">
        <v>22346.193939316596</v>
      </c>
      <c r="H19" s="744">
        <v>13802.060962519077</v>
      </c>
      <c r="I19" s="745">
        <v>12388.992816356407</v>
      </c>
      <c r="J19" s="745">
        <v>25303.778431284969</v>
      </c>
      <c r="K19" s="745">
        <v>7886.8919785823291</v>
      </c>
      <c r="L19" s="745">
        <v>17351.162352881121</v>
      </c>
      <c r="M19" s="745">
        <v>11830.337967873491</v>
      </c>
      <c r="N19" s="746">
        <v>96344.413121167861</v>
      </c>
      <c r="O19" s="744">
        <v>21447.57038437709</v>
      </c>
      <c r="P19" s="744">
        <v>88403.14031052572</v>
      </c>
      <c r="Q19" s="744">
        <v>15762.262044391417</v>
      </c>
      <c r="R19" s="744">
        <v>40826.982195974961</v>
      </c>
      <c r="S19" s="744">
        <v>76692.086005405537</v>
      </c>
      <c r="T19" s="745">
        <v>24298.735494998644</v>
      </c>
      <c r="U19" s="745">
        <v>80607.118694617224</v>
      </c>
      <c r="V19" s="745">
        <v>50299.65911574151</v>
      </c>
      <c r="W19" s="745">
        <v>32171.355576565631</v>
      </c>
      <c r="X19" s="745">
        <v>12681.30153679439</v>
      </c>
      <c r="Y19" s="745">
        <v>102352.57200099953</v>
      </c>
      <c r="Z19" s="744">
        <v>16138.131936282494</v>
      </c>
      <c r="AA19" s="745">
        <v>45467.002560423265</v>
      </c>
      <c r="AB19" s="745">
        <v>12462.132526894347</v>
      </c>
      <c r="AC19" s="745">
        <v>3758.4209208094062</v>
      </c>
      <c r="AD19" s="745">
        <v>16121.647633998242</v>
      </c>
      <c r="AE19" s="745">
        <v>156189.8825500028</v>
      </c>
      <c r="AF19" s="745">
        <v>19306.414835315692</v>
      </c>
      <c r="AG19" s="745">
        <v>14736.966242121096</v>
      </c>
      <c r="AH19" s="745">
        <v>15429.30693805967</v>
      </c>
      <c r="AI19" s="745">
        <v>3758.4209208094062</v>
      </c>
      <c r="AJ19" s="746">
        <v>10286.204625373113</v>
      </c>
      <c r="AK19" s="747">
        <v>16696.159858793399</v>
      </c>
      <c r="AL19" s="747">
        <v>16157.574056896839</v>
      </c>
      <c r="AM19" s="747">
        <v>2194.2790869690825</v>
      </c>
      <c r="AN19" s="747">
        <v>46706.797708341903</v>
      </c>
      <c r="AO19" s="747">
        <v>53858.580189656139</v>
      </c>
      <c r="AP19" s="747">
        <v>99770.735400074234</v>
      </c>
      <c r="AQ19" s="747">
        <v>0</v>
      </c>
      <c r="AR19" s="747">
        <v>232568.48</v>
      </c>
      <c r="AS19" s="748">
        <v>1584189.7585359956</v>
      </c>
      <c r="AT19" s="749"/>
      <c r="AU19" s="750">
        <v>396047.4396339989</v>
      </c>
      <c r="AV19" s="751">
        <v>396047.4396339989</v>
      </c>
      <c r="AW19" s="751">
        <v>396047.4396339989</v>
      </c>
      <c r="AX19" s="751">
        <v>396047.4396339989</v>
      </c>
      <c r="AY19" s="752">
        <v>1584189.7585359956</v>
      </c>
      <c r="AZ19" s="729"/>
      <c r="BA19" s="730">
        <v>257039.83718478281</v>
      </c>
      <c r="BB19" s="731">
        <v>545542.78336039162</v>
      </c>
      <c r="BC19" s="604">
        <v>313654.53169008956</v>
      </c>
      <c r="BD19" s="604">
        <v>235384.12630073162</v>
      </c>
      <c r="BE19" s="747">
        <v>232568.48</v>
      </c>
      <c r="BF19" s="615">
        <v>1584189.7585359956</v>
      </c>
    </row>
    <row r="20" spans="1:58" x14ac:dyDescent="0.25">
      <c r="A20" s="183"/>
      <c r="B20" s="184"/>
      <c r="C20" s="184"/>
      <c r="D20" s="184"/>
      <c r="E20" s="753"/>
      <c r="F20" s="754"/>
      <c r="G20" s="754"/>
      <c r="H20" s="754"/>
      <c r="I20" s="754"/>
      <c r="J20" s="754"/>
      <c r="K20" s="754"/>
      <c r="L20" s="754"/>
      <c r="M20" s="754"/>
      <c r="N20" s="755"/>
      <c r="O20" s="753"/>
      <c r="P20" s="754"/>
      <c r="Q20" s="754"/>
      <c r="R20" s="754"/>
      <c r="S20" s="754"/>
      <c r="T20" s="754"/>
      <c r="U20" s="754"/>
      <c r="V20" s="754"/>
      <c r="W20" s="754"/>
      <c r="X20" s="756"/>
      <c r="Y20" s="754"/>
      <c r="Z20" s="753"/>
      <c r="AA20" s="754"/>
      <c r="AB20" s="754"/>
      <c r="AC20" s="754"/>
      <c r="AD20" s="754"/>
      <c r="AE20" s="754"/>
      <c r="AF20" s="754"/>
      <c r="AG20" s="754"/>
      <c r="AH20" s="754"/>
      <c r="AI20" s="754"/>
      <c r="AJ20" s="755"/>
      <c r="AK20" s="754"/>
      <c r="AL20" s="754"/>
      <c r="AM20" s="754"/>
      <c r="AN20" s="754"/>
      <c r="AO20" s="754"/>
      <c r="AP20" s="754"/>
      <c r="AQ20" s="754"/>
      <c r="AR20" s="754"/>
      <c r="AS20" s="757"/>
      <c r="AT20" s="758"/>
      <c r="AU20" s="759"/>
      <c r="AV20" s="760"/>
      <c r="AW20" s="760"/>
      <c r="AX20" s="760"/>
      <c r="AY20" s="761"/>
      <c r="AZ20" s="729"/>
      <c r="BA20" s="730"/>
      <c r="BB20" s="731"/>
      <c r="BC20" s="604"/>
      <c r="BD20" s="604"/>
      <c r="BE20" s="754"/>
      <c r="BF20" s="615"/>
    </row>
    <row r="21" spans="1:58" x14ac:dyDescent="0.25">
      <c r="A21" s="174"/>
      <c r="B21" s="229">
        <v>1200</v>
      </c>
      <c r="C21" s="229" t="s">
        <v>107</v>
      </c>
      <c r="D21" s="230"/>
      <c r="E21" s="762"/>
      <c r="F21" s="763"/>
      <c r="G21" s="763"/>
      <c r="H21" s="763"/>
      <c r="I21" s="764"/>
      <c r="J21" s="764"/>
      <c r="K21" s="764"/>
      <c r="L21" s="765"/>
      <c r="M21" s="765"/>
      <c r="N21" s="766"/>
      <c r="O21" s="762"/>
      <c r="P21" s="763"/>
      <c r="Q21" s="763"/>
      <c r="R21" s="763"/>
      <c r="S21" s="763"/>
      <c r="T21" s="764"/>
      <c r="U21" s="764"/>
      <c r="V21" s="764"/>
      <c r="W21" s="764"/>
      <c r="X21" s="764"/>
      <c r="Y21" s="764"/>
      <c r="Z21" s="762"/>
      <c r="AA21" s="764"/>
      <c r="AB21" s="764"/>
      <c r="AC21" s="764"/>
      <c r="AD21" s="764"/>
      <c r="AE21" s="764"/>
      <c r="AF21" s="764"/>
      <c r="AG21" s="764"/>
      <c r="AH21" s="764"/>
      <c r="AI21" s="764"/>
      <c r="AJ21" s="766"/>
      <c r="AK21" s="763"/>
      <c r="AL21" s="763"/>
      <c r="AM21" s="763"/>
      <c r="AN21" s="763"/>
      <c r="AO21" s="763"/>
      <c r="AP21" s="763"/>
      <c r="AQ21" s="764"/>
      <c r="AR21" s="765"/>
      <c r="AS21" s="767"/>
      <c r="AT21" s="749"/>
      <c r="AU21" s="768"/>
      <c r="AV21" s="769"/>
      <c r="AW21" s="769"/>
      <c r="AX21" s="769"/>
      <c r="AY21" s="770"/>
      <c r="AZ21" s="729"/>
      <c r="BA21" s="730"/>
      <c r="BB21" s="731"/>
      <c r="BC21" s="604"/>
      <c r="BD21" s="604"/>
      <c r="BE21" s="765"/>
      <c r="BF21" s="615"/>
    </row>
    <row r="22" spans="1:58" ht="30" x14ac:dyDescent="0.25">
      <c r="A22" s="174"/>
      <c r="B22" s="176"/>
      <c r="C22" s="212">
        <v>1201</v>
      </c>
      <c r="D22" s="237" t="s">
        <v>108</v>
      </c>
      <c r="E22" s="771"/>
      <c r="F22" s="772"/>
      <c r="G22" s="772"/>
      <c r="H22" s="772"/>
      <c r="I22" s="772"/>
      <c r="J22" s="772"/>
      <c r="K22" s="772"/>
      <c r="L22" s="773"/>
      <c r="M22" s="773"/>
      <c r="N22" s="774"/>
      <c r="O22" s="771"/>
      <c r="P22" s="772"/>
      <c r="Q22" s="772"/>
      <c r="R22" s="772"/>
      <c r="S22" s="772"/>
      <c r="T22" s="772"/>
      <c r="U22" s="772"/>
      <c r="V22" s="772"/>
      <c r="W22" s="772"/>
      <c r="X22" s="772"/>
      <c r="Y22" s="772"/>
      <c r="Z22" s="771"/>
      <c r="AA22" s="772"/>
      <c r="AB22" s="772"/>
      <c r="AC22" s="772"/>
      <c r="AD22" s="772"/>
      <c r="AE22" s="772"/>
      <c r="AF22" s="772"/>
      <c r="AG22" s="772"/>
      <c r="AH22" s="772"/>
      <c r="AI22" s="772"/>
      <c r="AJ22" s="774"/>
      <c r="AK22" s="772"/>
      <c r="AL22" s="772"/>
      <c r="AM22" s="772"/>
      <c r="AN22" s="772"/>
      <c r="AO22" s="772"/>
      <c r="AP22" s="772"/>
      <c r="AQ22" s="772"/>
      <c r="AR22" s="773"/>
      <c r="AS22" s="775">
        <v>0</v>
      </c>
      <c r="AT22" s="726"/>
      <c r="AU22" s="776">
        <v>0</v>
      </c>
      <c r="AV22" s="777">
        <v>0</v>
      </c>
      <c r="AW22" s="777"/>
      <c r="AX22" s="777">
        <v>0</v>
      </c>
      <c r="AY22" s="778">
        <v>0</v>
      </c>
      <c r="AZ22" s="729"/>
      <c r="BA22" s="779">
        <v>0</v>
      </c>
      <c r="BB22" s="780">
        <v>0</v>
      </c>
      <c r="BC22" s="781">
        <v>0</v>
      </c>
      <c r="BD22" s="781">
        <v>0</v>
      </c>
      <c r="BE22" s="780">
        <v>0</v>
      </c>
      <c r="BF22" s="782">
        <v>0</v>
      </c>
    </row>
    <row r="23" spans="1:58" ht="30" x14ac:dyDescent="0.25">
      <c r="A23" s="174"/>
      <c r="B23" s="176"/>
      <c r="C23" s="212">
        <v>1202</v>
      </c>
      <c r="D23" s="237" t="s">
        <v>109</v>
      </c>
      <c r="E23" s="771"/>
      <c r="F23" s="772"/>
      <c r="G23" s="772"/>
      <c r="H23" s="772"/>
      <c r="I23" s="772"/>
      <c r="J23" s="772"/>
      <c r="K23" s="772"/>
      <c r="L23" s="773"/>
      <c r="M23" s="773"/>
      <c r="N23" s="774"/>
      <c r="O23" s="771"/>
      <c r="P23" s="772"/>
      <c r="Q23" s="772"/>
      <c r="R23" s="772"/>
      <c r="S23" s="772"/>
      <c r="T23" s="772"/>
      <c r="U23" s="772"/>
      <c r="V23" s="772"/>
      <c r="W23" s="772"/>
      <c r="X23" s="772"/>
      <c r="Y23" s="772"/>
      <c r="Z23" s="771"/>
      <c r="AA23" s="772"/>
      <c r="AB23" s="772"/>
      <c r="AC23" s="772"/>
      <c r="AD23" s="772"/>
      <c r="AE23" s="772"/>
      <c r="AF23" s="772"/>
      <c r="AG23" s="772"/>
      <c r="AH23" s="772"/>
      <c r="AI23" s="772"/>
      <c r="AJ23" s="774"/>
      <c r="AK23" s="772"/>
      <c r="AL23" s="772"/>
      <c r="AM23" s="772"/>
      <c r="AN23" s="772"/>
      <c r="AO23" s="772"/>
      <c r="AP23" s="772"/>
      <c r="AQ23" s="772"/>
      <c r="AR23" s="773"/>
      <c r="AS23" s="775">
        <v>0</v>
      </c>
      <c r="AT23" s="726"/>
      <c r="AU23" s="776">
        <v>0</v>
      </c>
      <c r="AV23" s="777">
        <v>0</v>
      </c>
      <c r="AW23" s="777"/>
      <c r="AX23" s="777">
        <v>0</v>
      </c>
      <c r="AY23" s="778">
        <v>0</v>
      </c>
      <c r="AZ23" s="729"/>
      <c r="BA23" s="779">
        <v>0</v>
      </c>
      <c r="BB23" s="780">
        <v>0</v>
      </c>
      <c r="BC23" s="781">
        <v>0</v>
      </c>
      <c r="BD23" s="781">
        <v>0</v>
      </c>
      <c r="BE23" s="780">
        <v>0</v>
      </c>
      <c r="BF23" s="782">
        <v>0</v>
      </c>
    </row>
    <row r="24" spans="1:58" x14ac:dyDescent="0.25">
      <c r="A24" s="174"/>
      <c r="B24" s="176"/>
      <c r="C24" s="212">
        <v>1203</v>
      </c>
      <c r="D24" s="242" t="s">
        <v>110</v>
      </c>
      <c r="E24" s="771"/>
      <c r="F24" s="772"/>
      <c r="G24" s="772"/>
      <c r="H24" s="772"/>
      <c r="I24" s="772"/>
      <c r="J24" s="772"/>
      <c r="K24" s="772"/>
      <c r="L24" s="773"/>
      <c r="M24" s="773"/>
      <c r="N24" s="774"/>
      <c r="O24" s="771"/>
      <c r="P24" s="772"/>
      <c r="Q24" s="772"/>
      <c r="R24" s="772"/>
      <c r="S24" s="772"/>
      <c r="T24" s="772"/>
      <c r="U24" s="772"/>
      <c r="V24" s="772"/>
      <c r="W24" s="772"/>
      <c r="X24" s="772"/>
      <c r="Y24" s="772"/>
      <c r="Z24" s="771"/>
      <c r="AA24" s="772"/>
      <c r="AB24" s="772"/>
      <c r="AC24" s="772"/>
      <c r="AD24" s="772"/>
      <c r="AE24" s="772"/>
      <c r="AF24" s="772"/>
      <c r="AG24" s="772"/>
      <c r="AH24" s="772"/>
      <c r="AI24" s="772"/>
      <c r="AJ24" s="774"/>
      <c r="AK24" s="772"/>
      <c r="AL24" s="772"/>
      <c r="AM24" s="772"/>
      <c r="AN24" s="772"/>
      <c r="AO24" s="772"/>
      <c r="AP24" s="772"/>
      <c r="AQ24" s="772"/>
      <c r="AR24" s="773"/>
      <c r="AS24" s="775">
        <v>0</v>
      </c>
      <c r="AT24" s="726"/>
      <c r="AU24" s="776">
        <v>0</v>
      </c>
      <c r="AV24" s="777">
        <v>0</v>
      </c>
      <c r="AW24" s="777"/>
      <c r="AX24" s="777">
        <v>0</v>
      </c>
      <c r="AY24" s="778">
        <v>0</v>
      </c>
      <c r="AZ24" s="729"/>
      <c r="BA24" s="779">
        <v>0</v>
      </c>
      <c r="BB24" s="780">
        <v>0</v>
      </c>
      <c r="BC24" s="781">
        <v>0</v>
      </c>
      <c r="BD24" s="781">
        <v>0</v>
      </c>
      <c r="BE24" s="780">
        <v>0</v>
      </c>
      <c r="BF24" s="782">
        <v>0</v>
      </c>
    </row>
    <row r="25" spans="1:58" ht="30" x14ac:dyDescent="0.25">
      <c r="A25" s="174"/>
      <c r="B25" s="176"/>
      <c r="C25" s="212">
        <v>1204</v>
      </c>
      <c r="D25" s="243" t="s">
        <v>111</v>
      </c>
      <c r="E25" s="771"/>
      <c r="F25" s="772"/>
      <c r="G25" s="772"/>
      <c r="H25" s="772"/>
      <c r="I25" s="772"/>
      <c r="J25" s="772"/>
      <c r="K25" s="772"/>
      <c r="L25" s="773"/>
      <c r="M25" s="773"/>
      <c r="N25" s="774"/>
      <c r="O25" s="771"/>
      <c r="P25" s="772"/>
      <c r="Q25" s="772"/>
      <c r="R25" s="772"/>
      <c r="S25" s="772"/>
      <c r="T25" s="772"/>
      <c r="U25" s="772"/>
      <c r="V25" s="772"/>
      <c r="W25" s="772"/>
      <c r="X25" s="772"/>
      <c r="Y25" s="772"/>
      <c r="Z25" s="771"/>
      <c r="AA25" s="772"/>
      <c r="AB25" s="772"/>
      <c r="AC25" s="772"/>
      <c r="AD25" s="772"/>
      <c r="AE25" s="772"/>
      <c r="AF25" s="772"/>
      <c r="AG25" s="772"/>
      <c r="AH25" s="772"/>
      <c r="AI25" s="772"/>
      <c r="AJ25" s="774"/>
      <c r="AK25" s="772"/>
      <c r="AL25" s="772"/>
      <c r="AM25" s="772"/>
      <c r="AN25" s="772"/>
      <c r="AO25" s="772"/>
      <c r="AP25" s="772"/>
      <c r="AQ25" s="772"/>
      <c r="AR25" s="773"/>
      <c r="AS25" s="775">
        <v>0</v>
      </c>
      <c r="AT25" s="726"/>
      <c r="AU25" s="776">
        <v>0</v>
      </c>
      <c r="AV25" s="777">
        <v>0</v>
      </c>
      <c r="AW25" s="777"/>
      <c r="AX25" s="777">
        <v>0</v>
      </c>
      <c r="AY25" s="778">
        <v>0</v>
      </c>
      <c r="AZ25" s="729"/>
      <c r="BA25" s="779">
        <v>0</v>
      </c>
      <c r="BB25" s="780">
        <v>0</v>
      </c>
      <c r="BC25" s="781">
        <v>0</v>
      </c>
      <c r="BD25" s="781">
        <v>0</v>
      </c>
      <c r="BE25" s="780">
        <v>0</v>
      </c>
      <c r="BF25" s="782">
        <v>0</v>
      </c>
    </row>
    <row r="26" spans="1:58" x14ac:dyDescent="0.25">
      <c r="A26" s="174"/>
      <c r="B26" s="176"/>
      <c r="C26" s="212">
        <v>1205</v>
      </c>
      <c r="D26" s="237" t="s">
        <v>112</v>
      </c>
      <c r="E26" s="771"/>
      <c r="F26" s="772"/>
      <c r="G26" s="772"/>
      <c r="H26" s="772"/>
      <c r="I26" s="772"/>
      <c r="J26" s="772"/>
      <c r="K26" s="772"/>
      <c r="L26" s="773"/>
      <c r="M26" s="773"/>
      <c r="N26" s="774"/>
      <c r="O26" s="771"/>
      <c r="P26" s="772"/>
      <c r="Q26" s="772"/>
      <c r="R26" s="772"/>
      <c r="S26" s="772"/>
      <c r="T26" s="772"/>
      <c r="U26" s="772"/>
      <c r="V26" s="772"/>
      <c r="W26" s="772"/>
      <c r="X26" s="772"/>
      <c r="Y26" s="772"/>
      <c r="Z26" s="771"/>
      <c r="AA26" s="772"/>
      <c r="AB26" s="772"/>
      <c r="AC26" s="772"/>
      <c r="AD26" s="772"/>
      <c r="AE26" s="772"/>
      <c r="AF26" s="772"/>
      <c r="AG26" s="772"/>
      <c r="AH26" s="772"/>
      <c r="AI26" s="772"/>
      <c r="AJ26" s="774"/>
      <c r="AK26" s="772"/>
      <c r="AL26" s="772"/>
      <c r="AM26" s="772"/>
      <c r="AN26" s="772"/>
      <c r="AO26" s="772"/>
      <c r="AP26" s="772"/>
      <c r="AQ26" s="772"/>
      <c r="AR26" s="773"/>
      <c r="AS26" s="775">
        <v>0</v>
      </c>
      <c r="AT26" s="726"/>
      <c r="AU26" s="776">
        <v>0</v>
      </c>
      <c r="AV26" s="777">
        <v>0</v>
      </c>
      <c r="AW26" s="777"/>
      <c r="AX26" s="777">
        <v>0</v>
      </c>
      <c r="AY26" s="778">
        <v>0</v>
      </c>
      <c r="AZ26" s="729"/>
      <c r="BA26" s="779">
        <v>0</v>
      </c>
      <c r="BB26" s="780">
        <v>0</v>
      </c>
      <c r="BC26" s="781">
        <v>0</v>
      </c>
      <c r="BD26" s="781">
        <v>0</v>
      </c>
      <c r="BE26" s="780">
        <v>0</v>
      </c>
      <c r="BF26" s="782">
        <v>0</v>
      </c>
    </row>
    <row r="27" spans="1:58" x14ac:dyDescent="0.25">
      <c r="A27" s="174"/>
      <c r="B27" s="176"/>
      <c r="C27" s="212">
        <v>1206</v>
      </c>
      <c r="D27" s="237" t="s">
        <v>186</v>
      </c>
      <c r="E27" s="771"/>
      <c r="F27" s="772"/>
      <c r="G27" s="772"/>
      <c r="H27" s="772"/>
      <c r="I27" s="772"/>
      <c r="J27" s="772"/>
      <c r="K27" s="772"/>
      <c r="L27" s="773"/>
      <c r="M27" s="773"/>
      <c r="N27" s="774"/>
      <c r="O27" s="771"/>
      <c r="P27" s="772"/>
      <c r="Q27" s="772"/>
      <c r="R27" s="772"/>
      <c r="S27" s="772"/>
      <c r="T27" s="772"/>
      <c r="U27" s="772"/>
      <c r="V27" s="772"/>
      <c r="W27" s="772"/>
      <c r="X27" s="772"/>
      <c r="Y27" s="772"/>
      <c r="Z27" s="771"/>
      <c r="AA27" s="772"/>
      <c r="AB27" s="772"/>
      <c r="AC27" s="772"/>
      <c r="AD27" s="772"/>
      <c r="AE27" s="772"/>
      <c r="AF27" s="772"/>
      <c r="AG27" s="772"/>
      <c r="AH27" s="772"/>
      <c r="AI27" s="772"/>
      <c r="AJ27" s="774"/>
      <c r="AK27" s="772"/>
      <c r="AL27" s="772"/>
      <c r="AM27" s="772"/>
      <c r="AN27" s="772"/>
      <c r="AO27" s="772"/>
      <c r="AP27" s="772"/>
      <c r="AQ27" s="772"/>
      <c r="AR27" s="773"/>
      <c r="AS27" s="775">
        <v>0</v>
      </c>
      <c r="AT27" s="726"/>
      <c r="AU27" s="776">
        <v>0</v>
      </c>
      <c r="AV27" s="777">
        <v>0</v>
      </c>
      <c r="AW27" s="777"/>
      <c r="AX27" s="777">
        <v>0</v>
      </c>
      <c r="AY27" s="778">
        <v>0</v>
      </c>
      <c r="AZ27" s="729"/>
      <c r="BA27" s="779">
        <v>0</v>
      </c>
      <c r="BB27" s="780">
        <v>0</v>
      </c>
      <c r="BC27" s="781">
        <v>0</v>
      </c>
      <c r="BD27" s="781">
        <v>0</v>
      </c>
      <c r="BE27" s="780">
        <v>0</v>
      </c>
      <c r="BF27" s="782">
        <v>0</v>
      </c>
    </row>
    <row r="28" spans="1:58" x14ac:dyDescent="0.25">
      <c r="A28" s="174"/>
      <c r="B28" s="176"/>
      <c r="C28" s="212">
        <v>1207</v>
      </c>
      <c r="D28" s="237" t="s">
        <v>113</v>
      </c>
      <c r="E28" s="771"/>
      <c r="F28" s="772"/>
      <c r="G28" s="772"/>
      <c r="H28" s="772"/>
      <c r="I28" s="772"/>
      <c r="J28" s="772"/>
      <c r="K28" s="772"/>
      <c r="L28" s="773"/>
      <c r="M28" s="773"/>
      <c r="N28" s="774"/>
      <c r="O28" s="771"/>
      <c r="P28" s="772"/>
      <c r="Q28" s="772"/>
      <c r="R28" s="772"/>
      <c r="S28" s="772"/>
      <c r="T28" s="772"/>
      <c r="U28" s="772"/>
      <c r="V28" s="772"/>
      <c r="W28" s="772"/>
      <c r="X28" s="772"/>
      <c r="Y28" s="772"/>
      <c r="Z28" s="771"/>
      <c r="AA28" s="772"/>
      <c r="AB28" s="772"/>
      <c r="AC28" s="772"/>
      <c r="AD28" s="772"/>
      <c r="AE28" s="772"/>
      <c r="AF28" s="772"/>
      <c r="AG28" s="772"/>
      <c r="AH28" s="772"/>
      <c r="AI28" s="772"/>
      <c r="AJ28" s="774"/>
      <c r="AK28" s="772"/>
      <c r="AL28" s="772"/>
      <c r="AM28" s="772"/>
      <c r="AN28" s="772"/>
      <c r="AO28" s="772"/>
      <c r="AP28" s="772"/>
      <c r="AQ28" s="772"/>
      <c r="AR28" s="773"/>
      <c r="AS28" s="775">
        <v>0</v>
      </c>
      <c r="AT28" s="726"/>
      <c r="AU28" s="776">
        <v>0</v>
      </c>
      <c r="AV28" s="777">
        <v>0</v>
      </c>
      <c r="AW28" s="777"/>
      <c r="AX28" s="777">
        <v>0</v>
      </c>
      <c r="AY28" s="778">
        <v>0</v>
      </c>
      <c r="AZ28" s="729"/>
      <c r="BA28" s="779">
        <v>0</v>
      </c>
      <c r="BB28" s="780">
        <v>0</v>
      </c>
      <c r="BC28" s="781">
        <v>0</v>
      </c>
      <c r="BD28" s="781">
        <v>0</v>
      </c>
      <c r="BE28" s="780">
        <v>0</v>
      </c>
      <c r="BF28" s="782">
        <v>0</v>
      </c>
    </row>
    <row r="29" spans="1:58" ht="30" x14ac:dyDescent="0.25">
      <c r="A29" s="174"/>
      <c r="B29" s="176"/>
      <c r="C29" s="212">
        <v>1208</v>
      </c>
      <c r="D29" s="243" t="s">
        <v>114</v>
      </c>
      <c r="E29" s="771"/>
      <c r="F29" s="772"/>
      <c r="G29" s="772"/>
      <c r="H29" s="772"/>
      <c r="I29" s="772"/>
      <c r="J29" s="772"/>
      <c r="K29" s="772"/>
      <c r="L29" s="773"/>
      <c r="M29" s="773"/>
      <c r="N29" s="774"/>
      <c r="O29" s="771"/>
      <c r="P29" s="772"/>
      <c r="Q29" s="772"/>
      <c r="R29" s="772"/>
      <c r="S29" s="772"/>
      <c r="T29" s="772"/>
      <c r="U29" s="772"/>
      <c r="V29" s="772"/>
      <c r="W29" s="772"/>
      <c r="X29" s="772"/>
      <c r="Y29" s="772"/>
      <c r="Z29" s="771"/>
      <c r="AA29" s="772"/>
      <c r="AB29" s="772"/>
      <c r="AC29" s="772"/>
      <c r="AD29" s="772"/>
      <c r="AE29" s="772"/>
      <c r="AF29" s="772"/>
      <c r="AG29" s="772"/>
      <c r="AH29" s="772"/>
      <c r="AI29" s="772"/>
      <c r="AJ29" s="774"/>
      <c r="AK29" s="772"/>
      <c r="AL29" s="772"/>
      <c r="AM29" s="772"/>
      <c r="AN29" s="772"/>
      <c r="AO29" s="772"/>
      <c r="AP29" s="772"/>
      <c r="AQ29" s="772"/>
      <c r="AR29" s="773"/>
      <c r="AS29" s="775">
        <v>0</v>
      </c>
      <c r="AT29" s="726"/>
      <c r="AU29" s="776">
        <v>0</v>
      </c>
      <c r="AV29" s="777">
        <v>0</v>
      </c>
      <c r="AW29" s="777"/>
      <c r="AX29" s="777">
        <v>0</v>
      </c>
      <c r="AY29" s="778">
        <v>0</v>
      </c>
      <c r="AZ29" s="729"/>
      <c r="BA29" s="779">
        <v>0</v>
      </c>
      <c r="BB29" s="780">
        <v>0</v>
      </c>
      <c r="BC29" s="781">
        <v>0</v>
      </c>
      <c r="BD29" s="781">
        <v>0</v>
      </c>
      <c r="BE29" s="780">
        <v>0</v>
      </c>
      <c r="BF29" s="782">
        <v>0</v>
      </c>
    </row>
    <row r="30" spans="1:58" x14ac:dyDescent="0.25">
      <c r="A30" s="174"/>
      <c r="B30" s="176"/>
      <c r="C30" s="212">
        <v>1209</v>
      </c>
      <c r="D30" s="243" t="s">
        <v>115</v>
      </c>
      <c r="E30" s="771"/>
      <c r="F30" s="772"/>
      <c r="G30" s="772"/>
      <c r="H30" s="772"/>
      <c r="I30" s="772"/>
      <c r="J30" s="772"/>
      <c r="K30" s="772"/>
      <c r="L30" s="773"/>
      <c r="M30" s="773"/>
      <c r="N30" s="774"/>
      <c r="O30" s="771"/>
      <c r="P30" s="772"/>
      <c r="Q30" s="772"/>
      <c r="R30" s="772"/>
      <c r="S30" s="772"/>
      <c r="T30" s="772"/>
      <c r="U30" s="772"/>
      <c r="V30" s="772"/>
      <c r="W30" s="772"/>
      <c r="X30" s="772"/>
      <c r="Y30" s="772"/>
      <c r="Z30" s="771"/>
      <c r="AA30" s="772"/>
      <c r="AB30" s="772"/>
      <c r="AC30" s="772"/>
      <c r="AD30" s="772"/>
      <c r="AE30" s="772"/>
      <c r="AF30" s="772"/>
      <c r="AG30" s="772"/>
      <c r="AH30" s="772"/>
      <c r="AI30" s="772"/>
      <c r="AJ30" s="774"/>
      <c r="AK30" s="772"/>
      <c r="AL30" s="772"/>
      <c r="AM30" s="772"/>
      <c r="AN30" s="772"/>
      <c r="AO30" s="772"/>
      <c r="AP30" s="772"/>
      <c r="AQ30" s="772"/>
      <c r="AR30" s="773"/>
      <c r="AS30" s="775">
        <v>0</v>
      </c>
      <c r="AT30" s="726"/>
      <c r="AU30" s="776">
        <v>0</v>
      </c>
      <c r="AV30" s="777">
        <v>0</v>
      </c>
      <c r="AW30" s="777"/>
      <c r="AX30" s="777">
        <v>0</v>
      </c>
      <c r="AY30" s="778">
        <v>0</v>
      </c>
      <c r="AZ30" s="729"/>
      <c r="BA30" s="779">
        <v>0</v>
      </c>
      <c r="BB30" s="780">
        <v>0</v>
      </c>
      <c r="BC30" s="781">
        <v>0</v>
      </c>
      <c r="BD30" s="781">
        <v>0</v>
      </c>
      <c r="BE30" s="780">
        <v>0</v>
      </c>
      <c r="BF30" s="782">
        <v>0</v>
      </c>
    </row>
    <row r="31" spans="1:58" x14ac:dyDescent="0.25">
      <c r="A31" s="174"/>
      <c r="B31" s="177"/>
      <c r="C31" s="247"/>
      <c r="D31" s="178"/>
      <c r="E31" s="783"/>
      <c r="F31" s="784"/>
      <c r="G31" s="784"/>
      <c r="H31" s="784"/>
      <c r="I31" s="784"/>
      <c r="J31" s="784"/>
      <c r="K31" s="784"/>
      <c r="L31" s="785"/>
      <c r="M31" s="785"/>
      <c r="N31" s="786"/>
      <c r="O31" s="783"/>
      <c r="P31" s="784"/>
      <c r="Q31" s="784"/>
      <c r="R31" s="784"/>
      <c r="S31" s="784"/>
      <c r="T31" s="784"/>
      <c r="U31" s="784"/>
      <c r="V31" s="784"/>
      <c r="W31" s="784"/>
      <c r="X31" s="784"/>
      <c r="Y31" s="784"/>
      <c r="Z31" s="783"/>
      <c r="AA31" s="784"/>
      <c r="AB31" s="784"/>
      <c r="AC31" s="784"/>
      <c r="AD31" s="784"/>
      <c r="AE31" s="784"/>
      <c r="AF31" s="784"/>
      <c r="AG31" s="784"/>
      <c r="AH31" s="784"/>
      <c r="AI31" s="784"/>
      <c r="AJ31" s="786"/>
      <c r="AK31" s="784"/>
      <c r="AL31" s="784"/>
      <c r="AM31" s="784"/>
      <c r="AN31" s="784"/>
      <c r="AO31" s="784"/>
      <c r="AP31" s="784"/>
      <c r="AQ31" s="784"/>
      <c r="AR31" s="785"/>
      <c r="AS31" s="787"/>
      <c r="AT31" s="788"/>
      <c r="AU31" s="768"/>
      <c r="AV31" s="789"/>
      <c r="AW31" s="789"/>
      <c r="AX31" s="789"/>
      <c r="AY31" s="770"/>
      <c r="AZ31" s="729"/>
      <c r="BA31" s="730"/>
      <c r="BB31" s="731"/>
      <c r="BC31" s="604"/>
      <c r="BD31" s="604"/>
      <c r="BE31" s="785"/>
      <c r="BF31" s="615"/>
    </row>
    <row r="32" spans="1:58" x14ac:dyDescent="0.25">
      <c r="A32" s="249"/>
      <c r="B32" s="250"/>
      <c r="C32" s="250">
        <v>1299</v>
      </c>
      <c r="D32" s="251" t="s">
        <v>106</v>
      </c>
      <c r="E32" s="790">
        <v>0</v>
      </c>
      <c r="F32" s="790">
        <v>0</v>
      </c>
      <c r="G32" s="790">
        <v>0</v>
      </c>
      <c r="H32" s="790">
        <v>0</v>
      </c>
      <c r="I32" s="791">
        <v>0</v>
      </c>
      <c r="J32" s="791">
        <v>0</v>
      </c>
      <c r="K32" s="791">
        <v>0</v>
      </c>
      <c r="L32" s="791">
        <v>0</v>
      </c>
      <c r="M32" s="791">
        <v>0</v>
      </c>
      <c r="N32" s="792">
        <v>0</v>
      </c>
      <c r="O32" s="790">
        <v>0</v>
      </c>
      <c r="P32" s="790">
        <v>0</v>
      </c>
      <c r="Q32" s="790">
        <v>0</v>
      </c>
      <c r="R32" s="790">
        <v>0</v>
      </c>
      <c r="S32" s="790">
        <v>0</v>
      </c>
      <c r="T32" s="791">
        <v>0</v>
      </c>
      <c r="U32" s="791">
        <v>0</v>
      </c>
      <c r="V32" s="791">
        <v>0</v>
      </c>
      <c r="W32" s="791">
        <v>0</v>
      </c>
      <c r="X32" s="791">
        <v>0</v>
      </c>
      <c r="Y32" s="791">
        <v>0</v>
      </c>
      <c r="Z32" s="790">
        <v>0</v>
      </c>
      <c r="AA32" s="791">
        <v>0</v>
      </c>
      <c r="AB32" s="791">
        <v>0</v>
      </c>
      <c r="AC32" s="791">
        <v>0</v>
      </c>
      <c r="AD32" s="791">
        <v>0</v>
      </c>
      <c r="AE32" s="791">
        <v>0</v>
      </c>
      <c r="AF32" s="791">
        <v>0</v>
      </c>
      <c r="AG32" s="791">
        <v>0</v>
      </c>
      <c r="AH32" s="791">
        <v>0</v>
      </c>
      <c r="AI32" s="791">
        <v>0</v>
      </c>
      <c r="AJ32" s="792">
        <v>0</v>
      </c>
      <c r="AK32" s="793">
        <v>0</v>
      </c>
      <c r="AL32" s="793">
        <v>0</v>
      </c>
      <c r="AM32" s="793">
        <v>0</v>
      </c>
      <c r="AN32" s="793">
        <v>0</v>
      </c>
      <c r="AO32" s="793">
        <v>0</v>
      </c>
      <c r="AP32" s="793">
        <v>0</v>
      </c>
      <c r="AQ32" s="791">
        <v>0</v>
      </c>
      <c r="AR32" s="791">
        <v>0</v>
      </c>
      <c r="AS32" s="794">
        <v>0</v>
      </c>
      <c r="AT32" s="749"/>
      <c r="AU32" s="750">
        <v>0</v>
      </c>
      <c r="AV32" s="751">
        <v>0</v>
      </c>
      <c r="AW32" s="751">
        <v>0</v>
      </c>
      <c r="AX32" s="751">
        <v>0</v>
      </c>
      <c r="AY32" s="752">
        <v>0</v>
      </c>
      <c r="AZ32" s="729"/>
      <c r="BA32" s="730">
        <v>0</v>
      </c>
      <c r="BB32" s="731">
        <v>0</v>
      </c>
      <c r="BC32" s="604">
        <v>0</v>
      </c>
      <c r="BD32" s="604">
        <v>0</v>
      </c>
      <c r="BE32" s="791">
        <v>0</v>
      </c>
      <c r="BF32" s="615">
        <v>0</v>
      </c>
    </row>
    <row r="33" spans="1:58" x14ac:dyDescent="0.25">
      <c r="A33" s="183"/>
      <c r="B33" s="184"/>
      <c r="C33" s="184"/>
      <c r="D33" s="185"/>
      <c r="E33" s="795"/>
      <c r="F33" s="796"/>
      <c r="G33" s="796"/>
      <c r="H33" s="796"/>
      <c r="I33" s="796"/>
      <c r="J33" s="796"/>
      <c r="K33" s="796"/>
      <c r="L33" s="796"/>
      <c r="M33" s="796"/>
      <c r="N33" s="797"/>
      <c r="O33" s="795"/>
      <c r="P33" s="796"/>
      <c r="Q33" s="796"/>
      <c r="R33" s="796"/>
      <c r="S33" s="796"/>
      <c r="T33" s="796"/>
      <c r="U33" s="796"/>
      <c r="V33" s="796"/>
      <c r="W33" s="796"/>
      <c r="X33" s="798"/>
      <c r="Y33" s="796"/>
      <c r="Z33" s="795"/>
      <c r="AA33" s="796"/>
      <c r="AB33" s="796"/>
      <c r="AC33" s="796"/>
      <c r="AD33" s="796"/>
      <c r="AE33" s="796"/>
      <c r="AF33" s="796"/>
      <c r="AG33" s="796"/>
      <c r="AH33" s="796"/>
      <c r="AI33" s="796"/>
      <c r="AJ33" s="797"/>
      <c r="AK33" s="796"/>
      <c r="AL33" s="796"/>
      <c r="AM33" s="796"/>
      <c r="AN33" s="796"/>
      <c r="AO33" s="796"/>
      <c r="AP33" s="796"/>
      <c r="AQ33" s="796"/>
      <c r="AR33" s="796"/>
      <c r="AS33" s="799"/>
      <c r="AT33" s="800"/>
      <c r="AU33" s="759"/>
      <c r="AV33" s="760"/>
      <c r="AW33" s="760"/>
      <c r="AX33" s="760"/>
      <c r="AY33" s="761"/>
      <c r="AZ33" s="729"/>
      <c r="BA33" s="730"/>
      <c r="BB33" s="731"/>
      <c r="BC33" s="604"/>
      <c r="BD33" s="604"/>
      <c r="BE33" s="796"/>
      <c r="BF33" s="615"/>
    </row>
    <row r="34" spans="1:58" x14ac:dyDescent="0.25">
      <c r="A34" s="174"/>
      <c r="B34" s="258">
        <v>1300</v>
      </c>
      <c r="C34" s="258" t="s">
        <v>116</v>
      </c>
      <c r="D34" s="259"/>
      <c r="E34" s="801"/>
      <c r="F34" s="802"/>
      <c r="G34" s="802"/>
      <c r="H34" s="802"/>
      <c r="I34" s="803"/>
      <c r="J34" s="803"/>
      <c r="K34" s="803"/>
      <c r="L34" s="804"/>
      <c r="M34" s="804"/>
      <c r="N34" s="805"/>
      <c r="O34" s="801"/>
      <c r="P34" s="802"/>
      <c r="Q34" s="802"/>
      <c r="R34" s="802"/>
      <c r="S34" s="802"/>
      <c r="T34" s="803"/>
      <c r="U34" s="803"/>
      <c r="V34" s="803"/>
      <c r="W34" s="803"/>
      <c r="X34" s="803"/>
      <c r="Y34" s="803"/>
      <c r="Z34" s="801"/>
      <c r="AA34" s="803"/>
      <c r="AB34" s="803"/>
      <c r="AC34" s="803"/>
      <c r="AD34" s="803"/>
      <c r="AE34" s="803"/>
      <c r="AF34" s="803"/>
      <c r="AG34" s="803"/>
      <c r="AH34" s="803"/>
      <c r="AI34" s="803"/>
      <c r="AJ34" s="805"/>
      <c r="AK34" s="802"/>
      <c r="AL34" s="802"/>
      <c r="AM34" s="802"/>
      <c r="AN34" s="802"/>
      <c r="AO34" s="802"/>
      <c r="AP34" s="802"/>
      <c r="AQ34" s="803"/>
      <c r="AR34" s="804"/>
      <c r="AS34" s="806"/>
      <c r="AT34" s="807"/>
      <c r="AU34" s="768"/>
      <c r="AV34" s="789"/>
      <c r="AW34" s="789"/>
      <c r="AX34" s="789"/>
      <c r="AY34" s="770"/>
      <c r="AZ34" s="729"/>
      <c r="BA34" s="730"/>
      <c r="BB34" s="731"/>
      <c r="BC34" s="604"/>
      <c r="BD34" s="604"/>
      <c r="BE34" s="804"/>
      <c r="BF34" s="615"/>
    </row>
    <row r="35" spans="1:58" x14ac:dyDescent="0.25">
      <c r="A35" s="174"/>
      <c r="B35" s="258"/>
      <c r="C35" s="212">
        <v>1301</v>
      </c>
      <c r="D35" s="242" t="s">
        <v>117</v>
      </c>
      <c r="E35" s="808">
        <v>2061.944774160821</v>
      </c>
      <c r="F35" s="808">
        <v>5977.8195121608842</v>
      </c>
      <c r="G35" s="808">
        <v>4184.9651767277301</v>
      </c>
      <c r="H35" s="808">
        <v>5413.2712700213033</v>
      </c>
      <c r="I35" s="808">
        <v>4239.7044057878729</v>
      </c>
      <c r="J35" s="808">
        <v>7513.0618139962398</v>
      </c>
      <c r="K35" s="808">
        <v>8648.3318281956199</v>
      </c>
      <c r="L35" s="808">
        <v>3819.2203203064464</v>
      </c>
      <c r="M35" s="808">
        <v>2017.4195611805351</v>
      </c>
      <c r="N35" s="808">
        <v>41261.915491614898</v>
      </c>
      <c r="O35" s="808">
        <v>9802.437605348021</v>
      </c>
      <c r="P35" s="808">
        <v>29615.89714614725</v>
      </c>
      <c r="Q35" s="808">
        <v>11780.007258473046</v>
      </c>
      <c r="R35" s="808">
        <v>18689.046112040309</v>
      </c>
      <c r="S35" s="808">
        <v>40326.563090108051</v>
      </c>
      <c r="T35" s="808">
        <v>8859.9549501338242</v>
      </c>
      <c r="U35" s="808">
        <v>23833.122015284869</v>
      </c>
      <c r="V35" s="808">
        <v>19216.522095561842</v>
      </c>
      <c r="W35" s="808">
        <v>21980.916356698581</v>
      </c>
      <c r="X35" s="808">
        <v>5799.3485908866332</v>
      </c>
      <c r="Y35" s="808">
        <v>42995.666409759164</v>
      </c>
      <c r="Z35" s="808">
        <v>9600.4734415938583</v>
      </c>
      <c r="AA35" s="808">
        <v>19439.195162279193</v>
      </c>
      <c r="AB35" s="808">
        <v>14025.498218910703</v>
      </c>
      <c r="AC35" s="808">
        <v>3953.6904169673148</v>
      </c>
      <c r="AD35" s="808">
        <v>11224.537222606252</v>
      </c>
      <c r="AE35" s="808">
        <v>25825.416614774593</v>
      </c>
      <c r="AF35" s="808">
        <v>22124.461838657553</v>
      </c>
      <c r="AG35" s="808">
        <v>8252.2444690856919</v>
      </c>
      <c r="AH35" s="808">
        <v>5036.1686171485717</v>
      </c>
      <c r="AI35" s="808">
        <v>1917.3474569858724</v>
      </c>
      <c r="AJ35" s="808">
        <v>6820.4318889060987</v>
      </c>
      <c r="AK35" s="808">
        <v>3996.6465386417799</v>
      </c>
      <c r="AL35" s="808">
        <v>8810.5264359932462</v>
      </c>
      <c r="AM35" s="808">
        <v>8076.1408116432622</v>
      </c>
      <c r="AN35" s="808">
        <v>18108.657613571504</v>
      </c>
      <c r="AO35" s="808">
        <v>7257.7035755518045</v>
      </c>
      <c r="AP35" s="808">
        <v>27708.715128219235</v>
      </c>
      <c r="AQ35" s="808">
        <v>3952.482502886262</v>
      </c>
      <c r="AR35" s="809">
        <v>19498.28</v>
      </c>
      <c r="AS35" s="725">
        <v>543665.75373901683</v>
      </c>
      <c r="AT35" s="726"/>
      <c r="AU35" s="727">
        <v>135916.43843475421</v>
      </c>
      <c r="AV35" s="727">
        <v>135916.43843475421</v>
      </c>
      <c r="AW35" s="727">
        <v>135916.43843475421</v>
      </c>
      <c r="AX35" s="727">
        <v>135916.43843475421</v>
      </c>
      <c r="AY35" s="728">
        <v>543665.75373901683</v>
      </c>
      <c r="AZ35" s="729"/>
      <c r="BA35" s="730">
        <v>85137.654154152347</v>
      </c>
      <c r="BB35" s="731">
        <v>232899.48163044156</v>
      </c>
      <c r="BC35" s="604">
        <v>128219.46534791571</v>
      </c>
      <c r="BD35" s="604">
        <v>77910.872606507095</v>
      </c>
      <c r="BE35" s="810">
        <v>19498</v>
      </c>
      <c r="BF35" s="615">
        <v>543665.47373901668</v>
      </c>
    </row>
    <row r="36" spans="1:58" x14ac:dyDescent="0.25">
      <c r="A36" s="174"/>
      <c r="B36" s="258"/>
      <c r="C36" s="258"/>
      <c r="D36" s="259"/>
      <c r="E36" s="801"/>
      <c r="F36" s="802"/>
      <c r="G36" s="802"/>
      <c r="H36" s="802"/>
      <c r="I36" s="803"/>
      <c r="J36" s="803"/>
      <c r="K36" s="803"/>
      <c r="L36" s="804"/>
      <c r="M36" s="804"/>
      <c r="N36" s="805"/>
      <c r="O36" s="801"/>
      <c r="P36" s="802"/>
      <c r="Q36" s="802"/>
      <c r="R36" s="802"/>
      <c r="S36" s="802"/>
      <c r="T36" s="803"/>
      <c r="U36" s="803"/>
      <c r="V36" s="803"/>
      <c r="W36" s="803"/>
      <c r="X36" s="803"/>
      <c r="Y36" s="803"/>
      <c r="Z36" s="801"/>
      <c r="AA36" s="803"/>
      <c r="AB36" s="803"/>
      <c r="AC36" s="803"/>
      <c r="AD36" s="803"/>
      <c r="AE36" s="803"/>
      <c r="AF36" s="803"/>
      <c r="AG36" s="803"/>
      <c r="AH36" s="803"/>
      <c r="AI36" s="803"/>
      <c r="AJ36" s="805"/>
      <c r="AK36" s="802"/>
      <c r="AL36" s="802"/>
      <c r="AM36" s="802"/>
      <c r="AN36" s="802"/>
      <c r="AO36" s="802"/>
      <c r="AP36" s="802"/>
      <c r="AQ36" s="803"/>
      <c r="AR36" s="804"/>
      <c r="AS36" s="806"/>
      <c r="AT36" s="807"/>
      <c r="AU36" s="768"/>
      <c r="AV36" s="789"/>
      <c r="AW36" s="789"/>
      <c r="AX36" s="789"/>
      <c r="AY36" s="770"/>
      <c r="AZ36" s="729"/>
      <c r="BA36" s="730"/>
      <c r="BB36" s="731"/>
      <c r="BC36" s="604"/>
      <c r="BD36" s="604"/>
      <c r="BE36" s="804"/>
      <c r="BF36" s="615"/>
    </row>
    <row r="37" spans="1:58" x14ac:dyDescent="0.25">
      <c r="A37" s="249"/>
      <c r="B37" s="258"/>
      <c r="C37" s="258">
        <v>1399</v>
      </c>
      <c r="D37" s="269" t="s">
        <v>106</v>
      </c>
      <c r="E37" s="744">
        <v>2061.944774160821</v>
      </c>
      <c r="F37" s="744">
        <v>5977.8195121608842</v>
      </c>
      <c r="G37" s="744">
        <v>4184.9651767277301</v>
      </c>
      <c r="H37" s="744">
        <v>5413.2712700213033</v>
      </c>
      <c r="I37" s="745">
        <v>4239.7044057878729</v>
      </c>
      <c r="J37" s="745">
        <v>7513.0618139962398</v>
      </c>
      <c r="K37" s="745">
        <v>8648.3318281956199</v>
      </c>
      <c r="L37" s="745">
        <v>3819.2203203064464</v>
      </c>
      <c r="M37" s="745">
        <v>2017.4195611805351</v>
      </c>
      <c r="N37" s="746">
        <v>41261.915491614898</v>
      </c>
      <c r="O37" s="744">
        <v>9802.437605348021</v>
      </c>
      <c r="P37" s="744">
        <v>29615.89714614725</v>
      </c>
      <c r="Q37" s="744">
        <v>11780.007258473046</v>
      </c>
      <c r="R37" s="744">
        <v>18689.046112040309</v>
      </c>
      <c r="S37" s="744">
        <v>40326.563090108051</v>
      </c>
      <c r="T37" s="745">
        <v>8859.9549501338242</v>
      </c>
      <c r="U37" s="745">
        <v>23833.122015284869</v>
      </c>
      <c r="V37" s="745">
        <v>19216.522095561842</v>
      </c>
      <c r="W37" s="745">
        <v>21980.916356698581</v>
      </c>
      <c r="X37" s="745">
        <v>5799.3485908866332</v>
      </c>
      <c r="Y37" s="745">
        <v>42995.666409759164</v>
      </c>
      <c r="Z37" s="744">
        <v>9600.4734415938583</v>
      </c>
      <c r="AA37" s="745">
        <v>19439.195162279193</v>
      </c>
      <c r="AB37" s="745">
        <v>14025.498218910703</v>
      </c>
      <c r="AC37" s="745">
        <v>3953.6904169673148</v>
      </c>
      <c r="AD37" s="745">
        <v>11224.537222606252</v>
      </c>
      <c r="AE37" s="745">
        <v>25825.416614774593</v>
      </c>
      <c r="AF37" s="745">
        <v>22124.461838657553</v>
      </c>
      <c r="AG37" s="745">
        <v>8252.2444690856919</v>
      </c>
      <c r="AH37" s="745">
        <v>5036.1686171485717</v>
      </c>
      <c r="AI37" s="745">
        <v>1917.3474569858724</v>
      </c>
      <c r="AJ37" s="746">
        <v>6820.4318889060987</v>
      </c>
      <c r="AK37" s="747">
        <v>3996.6465386417799</v>
      </c>
      <c r="AL37" s="747">
        <v>8810.5264359932462</v>
      </c>
      <c r="AM37" s="747">
        <v>8076.1408116432622</v>
      </c>
      <c r="AN37" s="747">
        <v>18108.657613571504</v>
      </c>
      <c r="AO37" s="747">
        <v>7257.7035755518045</v>
      </c>
      <c r="AP37" s="747">
        <v>27708.715128219235</v>
      </c>
      <c r="AQ37" s="745">
        <v>3952.482502886262</v>
      </c>
      <c r="AR37" s="745">
        <v>19498.28</v>
      </c>
      <c r="AS37" s="748">
        <v>543665.75373901683</v>
      </c>
      <c r="AT37" s="749"/>
      <c r="AU37" s="750">
        <v>135916.43843475421</v>
      </c>
      <c r="AV37" s="751">
        <v>135916.43843475421</v>
      </c>
      <c r="AW37" s="751">
        <v>135916.43843475421</v>
      </c>
      <c r="AX37" s="751">
        <v>135916.43843475421</v>
      </c>
      <c r="AY37" s="752">
        <v>543665.75373901683</v>
      </c>
      <c r="AZ37" s="729"/>
      <c r="BA37" s="730">
        <v>85137.654154152347</v>
      </c>
      <c r="BB37" s="731">
        <v>232899.48163044156</v>
      </c>
      <c r="BC37" s="604">
        <v>128219.46534791571</v>
      </c>
      <c r="BD37" s="604">
        <v>77910.872606507095</v>
      </c>
      <c r="BE37" s="745">
        <v>19499</v>
      </c>
      <c r="BF37" s="615">
        <v>524167.47373901668</v>
      </c>
    </row>
    <row r="38" spans="1:58" x14ac:dyDescent="0.25">
      <c r="A38" s="183"/>
      <c r="B38" s="184"/>
      <c r="C38" s="184"/>
      <c r="D38" s="185"/>
      <c r="E38" s="795"/>
      <c r="F38" s="796"/>
      <c r="G38" s="796"/>
      <c r="H38" s="796"/>
      <c r="I38" s="796"/>
      <c r="J38" s="796"/>
      <c r="K38" s="796"/>
      <c r="L38" s="796"/>
      <c r="M38" s="796"/>
      <c r="N38" s="797"/>
      <c r="O38" s="795"/>
      <c r="P38" s="796"/>
      <c r="Q38" s="796"/>
      <c r="R38" s="796"/>
      <c r="S38" s="796"/>
      <c r="T38" s="796"/>
      <c r="U38" s="796"/>
      <c r="V38" s="796"/>
      <c r="W38" s="796"/>
      <c r="X38" s="798"/>
      <c r="Y38" s="796"/>
      <c r="Z38" s="795"/>
      <c r="AA38" s="796"/>
      <c r="AB38" s="796"/>
      <c r="AC38" s="796"/>
      <c r="AD38" s="796"/>
      <c r="AE38" s="796"/>
      <c r="AF38" s="796"/>
      <c r="AG38" s="796"/>
      <c r="AH38" s="796"/>
      <c r="AI38" s="796"/>
      <c r="AJ38" s="797"/>
      <c r="AK38" s="796"/>
      <c r="AL38" s="796"/>
      <c r="AM38" s="796"/>
      <c r="AN38" s="796"/>
      <c r="AO38" s="796"/>
      <c r="AP38" s="796"/>
      <c r="AQ38" s="796"/>
      <c r="AR38" s="796"/>
      <c r="AS38" s="799"/>
      <c r="AT38" s="800"/>
      <c r="AU38" s="759"/>
      <c r="AV38" s="760"/>
      <c r="AW38" s="760"/>
      <c r="AX38" s="760"/>
      <c r="AY38" s="761"/>
      <c r="AZ38" s="729"/>
      <c r="BA38" s="730"/>
      <c r="BB38" s="731"/>
      <c r="BC38" s="604"/>
      <c r="BD38" s="604"/>
      <c r="BE38" s="796"/>
      <c r="BF38" s="615"/>
    </row>
    <row r="39" spans="1:58" x14ac:dyDescent="0.25">
      <c r="A39" s="174"/>
      <c r="B39" s="258">
        <v>1600</v>
      </c>
      <c r="C39" s="258" t="s">
        <v>118</v>
      </c>
      <c r="D39" s="190"/>
      <c r="E39" s="811"/>
      <c r="F39" s="798"/>
      <c r="G39" s="798"/>
      <c r="H39" s="798"/>
      <c r="I39" s="812"/>
      <c r="J39" s="812"/>
      <c r="K39" s="812"/>
      <c r="L39" s="813"/>
      <c r="M39" s="813"/>
      <c r="N39" s="814"/>
      <c r="O39" s="811"/>
      <c r="P39" s="798"/>
      <c r="Q39" s="798"/>
      <c r="R39" s="798"/>
      <c r="S39" s="798"/>
      <c r="T39" s="812"/>
      <c r="U39" s="812"/>
      <c r="V39" s="812"/>
      <c r="W39" s="812"/>
      <c r="X39" s="812"/>
      <c r="Y39" s="812"/>
      <c r="Z39" s="811"/>
      <c r="AA39" s="812"/>
      <c r="AB39" s="812"/>
      <c r="AC39" s="812"/>
      <c r="AD39" s="812"/>
      <c r="AE39" s="812"/>
      <c r="AF39" s="812"/>
      <c r="AG39" s="812"/>
      <c r="AH39" s="812"/>
      <c r="AI39" s="812"/>
      <c r="AJ39" s="814"/>
      <c r="AK39" s="798"/>
      <c r="AL39" s="798"/>
      <c r="AM39" s="798"/>
      <c r="AN39" s="798"/>
      <c r="AO39" s="798"/>
      <c r="AP39" s="798"/>
      <c r="AQ39" s="812"/>
      <c r="AR39" s="812"/>
      <c r="AS39" s="815"/>
      <c r="AT39" s="800"/>
      <c r="AU39" s="768"/>
      <c r="AV39" s="789"/>
      <c r="AW39" s="789"/>
      <c r="AX39" s="789"/>
      <c r="AY39" s="770"/>
      <c r="AZ39" s="729"/>
      <c r="BA39" s="730"/>
      <c r="BB39" s="731"/>
      <c r="BC39" s="604"/>
      <c r="BD39" s="604"/>
      <c r="BE39" s="812"/>
      <c r="BF39" s="615"/>
    </row>
    <row r="40" spans="1:58" x14ac:dyDescent="0.25">
      <c r="A40" s="174"/>
      <c r="B40" s="258"/>
      <c r="C40" s="176">
        <v>1601</v>
      </c>
      <c r="D40" s="237" t="s">
        <v>119</v>
      </c>
      <c r="E40" s="816">
        <v>0</v>
      </c>
      <c r="F40" s="817">
        <v>5980.8930837582648</v>
      </c>
      <c r="G40" s="817">
        <v>5257.9279857215524</v>
      </c>
      <c r="H40" s="817">
        <v>4600.6869875063585</v>
      </c>
      <c r="I40" s="818">
        <v>0</v>
      </c>
      <c r="J40" s="818">
        <v>657.24099821519394</v>
      </c>
      <c r="K40" s="818">
        <v>6572.4099821519403</v>
      </c>
      <c r="L40" s="819">
        <v>3286.2049910759702</v>
      </c>
      <c r="M40" s="819">
        <v>4929.307486613955</v>
      </c>
      <c r="N40" s="820">
        <v>63883.825026516861</v>
      </c>
      <c r="O40" s="816">
        <v>510.6564377232641</v>
      </c>
      <c r="P40" s="817">
        <v>23847.655641676436</v>
      </c>
      <c r="Q40" s="817">
        <v>17770.84403276959</v>
      </c>
      <c r="R40" s="817">
        <v>19251.747702167053</v>
      </c>
      <c r="S40" s="817">
        <v>51678.431497594313</v>
      </c>
      <c r="T40" s="818">
        <v>2808.6104074779523</v>
      </c>
      <c r="U40" s="818">
        <v>21779.497068897213</v>
      </c>
      <c r="V40" s="818">
        <v>10468.456973326913</v>
      </c>
      <c r="W40" s="818">
        <v>31201.108344891432</v>
      </c>
      <c r="X40" s="818">
        <v>1412.8161443676972</v>
      </c>
      <c r="Y40" s="818">
        <v>54623.216955131815</v>
      </c>
      <c r="Z40" s="816">
        <v>2030.8660414198196</v>
      </c>
      <c r="AA40" s="818">
        <v>9435.6146275057217</v>
      </c>
      <c r="AB40" s="818">
        <v>12086.290434813407</v>
      </c>
      <c r="AC40" s="734">
        <v>593.43488223306417</v>
      </c>
      <c r="AD40" s="818">
        <v>1938.5539486280097</v>
      </c>
      <c r="AE40" s="818">
        <v>3501.2658051750786</v>
      </c>
      <c r="AF40" s="818">
        <v>18831.666929529238</v>
      </c>
      <c r="AG40" s="818">
        <v>1641.8365075114775</v>
      </c>
      <c r="AH40" s="818">
        <v>1780.3046466991923</v>
      </c>
      <c r="AI40" s="818">
        <v>593.43488223306417</v>
      </c>
      <c r="AJ40" s="820">
        <v>890.15232334959614</v>
      </c>
      <c r="AK40" s="817">
        <v>0</v>
      </c>
      <c r="AL40" s="817">
        <v>0</v>
      </c>
      <c r="AM40" s="817">
        <v>501.54950559293314</v>
      </c>
      <c r="AN40" s="817">
        <v>5203.5761205266817</v>
      </c>
      <c r="AO40" s="817">
        <v>0</v>
      </c>
      <c r="AP40" s="817">
        <v>21159.119767201868</v>
      </c>
      <c r="AQ40" s="818">
        <v>0</v>
      </c>
      <c r="AR40" s="818">
        <v>0</v>
      </c>
      <c r="AS40" s="725">
        <v>410709.20417000283</v>
      </c>
      <c r="AT40" s="726"/>
      <c r="AU40" s="727">
        <v>102677.30104250071</v>
      </c>
      <c r="AV40" s="727">
        <v>102677.30104250071</v>
      </c>
      <c r="AW40" s="727">
        <v>102677.30104250071</v>
      </c>
      <c r="AX40" s="727">
        <v>102677.30104250071</v>
      </c>
      <c r="AY40" s="728">
        <v>410709.20417000283</v>
      </c>
      <c r="AZ40" s="729"/>
      <c r="BA40" s="730">
        <v>95168.496541560104</v>
      </c>
      <c r="BB40" s="731">
        <v>235353.04120602371</v>
      </c>
      <c r="BC40" s="604">
        <v>53323.421029097677</v>
      </c>
      <c r="BD40" s="604">
        <v>26864.245393321482</v>
      </c>
      <c r="BE40" s="818">
        <v>0</v>
      </c>
      <c r="BF40" s="615">
        <v>410709.20417000301</v>
      </c>
    </row>
    <row r="41" spans="1:58" x14ac:dyDescent="0.25">
      <c r="A41" s="174"/>
      <c r="B41" s="176"/>
      <c r="C41" s="176">
        <v>1602</v>
      </c>
      <c r="D41" s="237" t="s">
        <v>120</v>
      </c>
      <c r="E41" s="816"/>
      <c r="F41" s="817"/>
      <c r="G41" s="817"/>
      <c r="H41" s="817"/>
      <c r="I41" s="818"/>
      <c r="J41" s="818"/>
      <c r="K41" s="818">
        <v>215.43432075862455</v>
      </c>
      <c r="L41" s="819"/>
      <c r="M41" s="819"/>
      <c r="N41" s="820">
        <v>161.5757405689684</v>
      </c>
      <c r="O41" s="816"/>
      <c r="P41" s="817"/>
      <c r="Q41" s="817"/>
      <c r="R41" s="817"/>
      <c r="S41" s="817"/>
      <c r="T41" s="818"/>
      <c r="U41" s="818"/>
      <c r="V41" s="818"/>
      <c r="W41" s="818"/>
      <c r="X41" s="818"/>
      <c r="Y41" s="818"/>
      <c r="Z41" s="816"/>
      <c r="AA41" s="818"/>
      <c r="AB41" s="818"/>
      <c r="AC41" s="734">
        <v>0</v>
      </c>
      <c r="AD41" s="818"/>
      <c r="AE41" s="818"/>
      <c r="AF41" s="818"/>
      <c r="AG41" s="818"/>
      <c r="AH41" s="818"/>
      <c r="AI41" s="818"/>
      <c r="AJ41" s="820"/>
      <c r="AK41" s="817"/>
      <c r="AL41" s="817"/>
      <c r="AM41" s="817"/>
      <c r="AN41" s="817"/>
      <c r="AO41" s="817"/>
      <c r="AP41" s="817"/>
      <c r="AQ41" s="818"/>
      <c r="AR41" s="818"/>
      <c r="AS41" s="725">
        <v>377.01006132759295</v>
      </c>
      <c r="AT41" s="726"/>
      <c r="AU41" s="727">
        <v>94.252515331898238</v>
      </c>
      <c r="AV41" s="727">
        <v>94.252515331898238</v>
      </c>
      <c r="AW41" s="727">
        <v>94.252515331898238</v>
      </c>
      <c r="AX41" s="727">
        <v>94.252515331898238</v>
      </c>
      <c r="AY41" s="728">
        <v>377.01006132759295</v>
      </c>
      <c r="AZ41" s="729"/>
      <c r="BA41" s="730">
        <v>377.01006132759295</v>
      </c>
      <c r="BB41" s="731">
        <v>0</v>
      </c>
      <c r="BC41" s="604">
        <v>0</v>
      </c>
      <c r="BD41" s="604">
        <v>0</v>
      </c>
      <c r="BE41" s="818">
        <v>0</v>
      </c>
      <c r="BF41" s="615">
        <v>377.01006132759295</v>
      </c>
    </row>
    <row r="42" spans="1:58" x14ac:dyDescent="0.25">
      <c r="A42" s="174"/>
      <c r="B42" s="176"/>
      <c r="C42" s="176"/>
      <c r="D42" s="237"/>
      <c r="E42" s="816"/>
      <c r="F42" s="817"/>
      <c r="G42" s="817"/>
      <c r="H42" s="817"/>
      <c r="I42" s="818"/>
      <c r="J42" s="818"/>
      <c r="K42" s="818"/>
      <c r="L42" s="819"/>
      <c r="M42" s="819"/>
      <c r="N42" s="820"/>
      <c r="O42" s="816"/>
      <c r="P42" s="817"/>
      <c r="Q42" s="817"/>
      <c r="R42" s="817"/>
      <c r="S42" s="817"/>
      <c r="T42" s="818"/>
      <c r="U42" s="818"/>
      <c r="V42" s="818"/>
      <c r="W42" s="818"/>
      <c r="X42" s="818"/>
      <c r="Y42" s="818"/>
      <c r="Z42" s="816"/>
      <c r="AA42" s="818"/>
      <c r="AB42" s="818"/>
      <c r="AC42" s="818"/>
      <c r="AD42" s="818"/>
      <c r="AE42" s="818"/>
      <c r="AF42" s="818"/>
      <c r="AG42" s="818"/>
      <c r="AH42" s="818"/>
      <c r="AI42" s="818"/>
      <c r="AJ42" s="820"/>
      <c r="AK42" s="817"/>
      <c r="AL42" s="817"/>
      <c r="AM42" s="817"/>
      <c r="AN42" s="817"/>
      <c r="AO42" s="817"/>
      <c r="AP42" s="817"/>
      <c r="AQ42" s="818"/>
      <c r="AR42" s="818"/>
      <c r="AS42" s="821"/>
      <c r="AT42" s="788"/>
      <c r="AU42" s="768"/>
      <c r="AV42" s="789"/>
      <c r="AW42" s="789"/>
      <c r="AX42" s="789"/>
      <c r="AY42" s="770"/>
      <c r="AZ42" s="729"/>
      <c r="BA42" s="730"/>
      <c r="BB42" s="731"/>
      <c r="BC42" s="604"/>
      <c r="BD42" s="604"/>
      <c r="BE42" s="818"/>
      <c r="BF42" s="615"/>
    </row>
    <row r="43" spans="1:58" x14ac:dyDescent="0.25">
      <c r="A43" s="249"/>
      <c r="B43" s="258"/>
      <c r="C43" s="258">
        <v>1699</v>
      </c>
      <c r="D43" s="269" t="s">
        <v>106</v>
      </c>
      <c r="E43" s="750">
        <v>0</v>
      </c>
      <c r="F43" s="750">
        <v>5980.8930837582648</v>
      </c>
      <c r="G43" s="750">
        <v>5257.9279857215524</v>
      </c>
      <c r="H43" s="750">
        <v>4600.6869875063585</v>
      </c>
      <c r="I43" s="751">
        <v>0</v>
      </c>
      <c r="J43" s="751">
        <v>657.24099821519394</v>
      </c>
      <c r="K43" s="751">
        <v>6787.8443029105647</v>
      </c>
      <c r="L43" s="751">
        <v>3286.2049910759702</v>
      </c>
      <c r="M43" s="751">
        <v>4929.307486613955</v>
      </c>
      <c r="N43" s="822">
        <v>64045.400767085826</v>
      </c>
      <c r="O43" s="750">
        <v>510.6564377232641</v>
      </c>
      <c r="P43" s="750">
        <v>23847.655641676436</v>
      </c>
      <c r="Q43" s="750">
        <v>17770.84403276959</v>
      </c>
      <c r="R43" s="750">
        <v>19251.747702167053</v>
      </c>
      <c r="S43" s="750">
        <v>51678.431497594313</v>
      </c>
      <c r="T43" s="751">
        <v>2808.6104074779523</v>
      </c>
      <c r="U43" s="751">
        <v>21779.497068897213</v>
      </c>
      <c r="V43" s="751">
        <v>10468.456973326913</v>
      </c>
      <c r="W43" s="751">
        <v>31201.108344891432</v>
      </c>
      <c r="X43" s="751">
        <v>1412.8161443676972</v>
      </c>
      <c r="Y43" s="751">
        <v>54623.216955131815</v>
      </c>
      <c r="Z43" s="750">
        <v>2030.8660414198196</v>
      </c>
      <c r="AA43" s="751">
        <v>9435.6146275057217</v>
      </c>
      <c r="AB43" s="751">
        <v>12086.290434813407</v>
      </c>
      <c r="AC43" s="751">
        <v>593.43488223306417</v>
      </c>
      <c r="AD43" s="751">
        <v>1938.5539486280097</v>
      </c>
      <c r="AE43" s="751">
        <v>3501.2658051750786</v>
      </c>
      <c r="AF43" s="751">
        <v>18831.666929529238</v>
      </c>
      <c r="AG43" s="751">
        <v>1641.8365075114775</v>
      </c>
      <c r="AH43" s="751">
        <v>1780.3046466991923</v>
      </c>
      <c r="AI43" s="751">
        <v>593.43488223306417</v>
      </c>
      <c r="AJ43" s="822">
        <v>890.15232334959614</v>
      </c>
      <c r="AK43" s="823">
        <v>0</v>
      </c>
      <c r="AL43" s="823">
        <v>0</v>
      </c>
      <c r="AM43" s="823">
        <v>501.54950559293314</v>
      </c>
      <c r="AN43" s="823">
        <v>5203.5761205266817</v>
      </c>
      <c r="AO43" s="823">
        <v>0</v>
      </c>
      <c r="AP43" s="823">
        <v>21159.119767201868</v>
      </c>
      <c r="AQ43" s="751">
        <v>0</v>
      </c>
      <c r="AR43" s="751">
        <v>0</v>
      </c>
      <c r="AS43" s="824">
        <v>411086.21423133044</v>
      </c>
      <c r="AT43" s="749"/>
      <c r="AU43" s="750">
        <v>102771.55355783261</v>
      </c>
      <c r="AV43" s="751">
        <v>102771.55355783261</v>
      </c>
      <c r="AW43" s="751">
        <v>102771.55355783261</v>
      </c>
      <c r="AX43" s="751">
        <v>102771.55355783261</v>
      </c>
      <c r="AY43" s="752">
        <v>411086.21423133044</v>
      </c>
      <c r="AZ43" s="729"/>
      <c r="BA43" s="730">
        <v>95545.50660288769</v>
      </c>
      <c r="BB43" s="731">
        <v>235353.04120602371</v>
      </c>
      <c r="BC43" s="604">
        <v>53323.421029097677</v>
      </c>
      <c r="BD43" s="604">
        <v>26864.245393321482</v>
      </c>
      <c r="BE43" s="751">
        <v>0</v>
      </c>
      <c r="BF43" s="615">
        <v>411086.21423133061</v>
      </c>
    </row>
    <row r="44" spans="1:58" x14ac:dyDescent="0.25">
      <c r="A44" s="174"/>
      <c r="B44" s="176"/>
      <c r="C44" s="176"/>
      <c r="D44" s="190"/>
      <c r="E44" s="811"/>
      <c r="F44" s="798"/>
      <c r="G44" s="798"/>
      <c r="H44" s="798"/>
      <c r="I44" s="812"/>
      <c r="J44" s="812"/>
      <c r="K44" s="812"/>
      <c r="L44" s="813"/>
      <c r="M44" s="813"/>
      <c r="N44" s="814"/>
      <c r="O44" s="811"/>
      <c r="P44" s="798"/>
      <c r="Q44" s="798"/>
      <c r="R44" s="798"/>
      <c r="S44" s="798"/>
      <c r="T44" s="812"/>
      <c r="U44" s="812"/>
      <c r="V44" s="812"/>
      <c r="W44" s="812"/>
      <c r="X44" s="812"/>
      <c r="Y44" s="812"/>
      <c r="Z44" s="811"/>
      <c r="AA44" s="812"/>
      <c r="AB44" s="812"/>
      <c r="AC44" s="812"/>
      <c r="AD44" s="812"/>
      <c r="AE44" s="812"/>
      <c r="AF44" s="812"/>
      <c r="AG44" s="812"/>
      <c r="AH44" s="812"/>
      <c r="AI44" s="812"/>
      <c r="AJ44" s="814"/>
      <c r="AK44" s="798"/>
      <c r="AL44" s="798"/>
      <c r="AM44" s="798"/>
      <c r="AN44" s="798"/>
      <c r="AO44" s="798"/>
      <c r="AP44" s="798"/>
      <c r="AQ44" s="812"/>
      <c r="AR44" s="812"/>
      <c r="AS44" s="815"/>
      <c r="AT44" s="800"/>
      <c r="AU44" s="768"/>
      <c r="AV44" s="789"/>
      <c r="AW44" s="789"/>
      <c r="AX44" s="789"/>
      <c r="AY44" s="770"/>
      <c r="AZ44" s="729"/>
      <c r="BA44" s="730"/>
      <c r="BB44" s="731"/>
      <c r="BC44" s="604"/>
      <c r="BD44" s="604"/>
      <c r="BE44" s="812"/>
      <c r="BF44" s="615"/>
    </row>
    <row r="45" spans="1:58" x14ac:dyDescent="0.25">
      <c r="A45" s="249"/>
      <c r="B45" s="258">
        <v>1999</v>
      </c>
      <c r="C45" s="258" t="s">
        <v>121</v>
      </c>
      <c r="D45" s="269"/>
      <c r="E45" s="750">
        <v>8634.3547563127613</v>
      </c>
      <c r="F45" s="750">
        <v>55172.308228568152</v>
      </c>
      <c r="G45" s="750">
        <v>31789.087101765879</v>
      </c>
      <c r="H45" s="750">
        <v>23816.019220046735</v>
      </c>
      <c r="I45" s="751">
        <v>16628.697222144281</v>
      </c>
      <c r="J45" s="751">
        <v>33474.081243496403</v>
      </c>
      <c r="K45" s="751">
        <v>23323.068109688513</v>
      </c>
      <c r="L45" s="751">
        <v>24456.587664263538</v>
      </c>
      <c r="M45" s="751">
        <v>18777.06501566798</v>
      </c>
      <c r="N45" s="822">
        <v>201651.7293798686</v>
      </c>
      <c r="O45" s="750">
        <v>31760.664427448377</v>
      </c>
      <c r="P45" s="750">
        <v>141866.69309834941</v>
      </c>
      <c r="Q45" s="750">
        <v>45313.113335634058</v>
      </c>
      <c r="R45" s="750">
        <v>78767.776010182322</v>
      </c>
      <c r="S45" s="750">
        <v>168697.08059310791</v>
      </c>
      <c r="T45" s="751">
        <v>35967.300852610417</v>
      </c>
      <c r="U45" s="751">
        <v>126219.7377787993</v>
      </c>
      <c r="V45" s="751">
        <v>79984.638184630268</v>
      </c>
      <c r="W45" s="751">
        <v>85353.380278155644</v>
      </c>
      <c r="X45" s="751">
        <v>19893.466272048721</v>
      </c>
      <c r="Y45" s="751">
        <v>199971.45536589052</v>
      </c>
      <c r="Z45" s="750">
        <v>27769.471419296173</v>
      </c>
      <c r="AA45" s="751">
        <v>74341.812350208187</v>
      </c>
      <c r="AB45" s="751">
        <v>38573.921180618461</v>
      </c>
      <c r="AC45" s="751">
        <v>8305.5462200097863</v>
      </c>
      <c r="AD45" s="751">
        <v>29284.738805232504</v>
      </c>
      <c r="AE45" s="751">
        <v>185516.56496995248</v>
      </c>
      <c r="AF45" s="751">
        <v>60262.543603502483</v>
      </c>
      <c r="AG45" s="751">
        <v>24631.047218718268</v>
      </c>
      <c r="AH45" s="751">
        <v>22245.780201907433</v>
      </c>
      <c r="AI45" s="751">
        <v>6269.2032600283428</v>
      </c>
      <c r="AJ45" s="822">
        <v>17996.78883762881</v>
      </c>
      <c r="AK45" s="823">
        <v>20692.806397435179</v>
      </c>
      <c r="AL45" s="823">
        <v>24968.100492890087</v>
      </c>
      <c r="AM45" s="823">
        <v>10771.969404205278</v>
      </c>
      <c r="AN45" s="823">
        <v>70019.031442440086</v>
      </c>
      <c r="AO45" s="823">
        <v>61116.283765207947</v>
      </c>
      <c r="AP45" s="823">
        <v>148638.57029549533</v>
      </c>
      <c r="AQ45" s="751">
        <v>3952.482502886262</v>
      </c>
      <c r="AR45" s="751">
        <v>252066.76</v>
      </c>
      <c r="AS45" s="824">
        <v>2538941.7265063426</v>
      </c>
      <c r="AT45" s="749"/>
      <c r="AU45" s="750">
        <v>634735.43162658566</v>
      </c>
      <c r="AV45" s="751">
        <v>634735.43162658566</v>
      </c>
      <c r="AW45" s="751">
        <v>634735.43162658566</v>
      </c>
      <c r="AX45" s="751">
        <v>634735.43162658566</v>
      </c>
      <c r="AY45" s="752">
        <v>2538941.7265063426</v>
      </c>
      <c r="AZ45" s="729"/>
      <c r="BA45" s="730">
        <v>437722.99794182286</v>
      </c>
      <c r="BB45" s="731">
        <v>1013795.3061968571</v>
      </c>
      <c r="BC45" s="604">
        <v>495197.4180671029</v>
      </c>
      <c r="BD45" s="604">
        <v>340159.24430056015</v>
      </c>
      <c r="BE45" s="751">
        <v>252067.48</v>
      </c>
      <c r="BF45" s="615">
        <v>2286874.9665063429</v>
      </c>
    </row>
    <row r="46" spans="1:58" x14ac:dyDescent="0.25">
      <c r="A46" s="183"/>
      <c r="B46" s="184"/>
      <c r="C46" s="184"/>
      <c r="D46" s="184"/>
      <c r="E46" s="753"/>
      <c r="F46" s="754"/>
      <c r="G46" s="754"/>
      <c r="H46" s="754"/>
      <c r="I46" s="754"/>
      <c r="J46" s="754"/>
      <c r="K46" s="754"/>
      <c r="L46" s="754"/>
      <c r="M46" s="754"/>
      <c r="N46" s="755"/>
      <c r="O46" s="753"/>
      <c r="P46" s="754"/>
      <c r="Q46" s="754"/>
      <c r="R46" s="754"/>
      <c r="S46" s="754"/>
      <c r="T46" s="754"/>
      <c r="U46" s="754"/>
      <c r="V46" s="754"/>
      <c r="W46" s="754"/>
      <c r="X46" s="756"/>
      <c r="Y46" s="754"/>
      <c r="Z46" s="753"/>
      <c r="AA46" s="754"/>
      <c r="AB46" s="754"/>
      <c r="AC46" s="754"/>
      <c r="AD46" s="754"/>
      <c r="AE46" s="754"/>
      <c r="AF46" s="754"/>
      <c r="AG46" s="754"/>
      <c r="AH46" s="754"/>
      <c r="AI46" s="754"/>
      <c r="AJ46" s="755"/>
      <c r="AK46" s="754"/>
      <c r="AL46" s="754"/>
      <c r="AM46" s="754"/>
      <c r="AN46" s="754"/>
      <c r="AO46" s="754"/>
      <c r="AP46" s="754"/>
      <c r="AQ46" s="754"/>
      <c r="AR46" s="754"/>
      <c r="AS46" s="757"/>
      <c r="AT46" s="758"/>
      <c r="AU46" s="759"/>
      <c r="AV46" s="760"/>
      <c r="AW46" s="760"/>
      <c r="AX46" s="760"/>
      <c r="AY46" s="761"/>
      <c r="AZ46" s="729"/>
      <c r="BA46" s="730"/>
      <c r="BB46" s="731"/>
      <c r="BC46" s="604"/>
      <c r="BD46" s="604"/>
      <c r="BE46" s="754"/>
      <c r="BF46" s="615"/>
    </row>
    <row r="47" spans="1:58" x14ac:dyDescent="0.25">
      <c r="A47" s="249">
        <v>20</v>
      </c>
      <c r="B47" s="258" t="s">
        <v>122</v>
      </c>
      <c r="C47" s="258"/>
      <c r="D47" s="269"/>
      <c r="E47" s="744"/>
      <c r="F47" s="747"/>
      <c r="G47" s="747"/>
      <c r="H47" s="747"/>
      <c r="I47" s="745"/>
      <c r="J47" s="745"/>
      <c r="K47" s="745"/>
      <c r="L47" s="825"/>
      <c r="M47" s="825"/>
      <c r="N47" s="746"/>
      <c r="O47" s="744"/>
      <c r="P47" s="747"/>
      <c r="Q47" s="747"/>
      <c r="R47" s="747"/>
      <c r="S47" s="747"/>
      <c r="T47" s="745"/>
      <c r="U47" s="745"/>
      <c r="V47" s="745"/>
      <c r="W47" s="745"/>
      <c r="X47" s="745"/>
      <c r="Y47" s="745"/>
      <c r="Z47" s="744"/>
      <c r="AA47" s="745"/>
      <c r="AB47" s="745"/>
      <c r="AC47" s="745"/>
      <c r="AD47" s="745"/>
      <c r="AE47" s="745"/>
      <c r="AF47" s="745"/>
      <c r="AG47" s="745"/>
      <c r="AH47" s="745"/>
      <c r="AI47" s="745"/>
      <c r="AJ47" s="746"/>
      <c r="AK47" s="747"/>
      <c r="AL47" s="747"/>
      <c r="AM47" s="747"/>
      <c r="AN47" s="747"/>
      <c r="AO47" s="747"/>
      <c r="AP47" s="747"/>
      <c r="AQ47" s="745"/>
      <c r="AR47" s="825"/>
      <c r="AS47" s="748"/>
      <c r="AT47" s="749"/>
      <c r="AU47" s="750"/>
      <c r="AV47" s="751"/>
      <c r="AW47" s="751"/>
      <c r="AX47" s="751"/>
      <c r="AY47" s="752"/>
      <c r="AZ47" s="729"/>
      <c r="BA47" s="730"/>
      <c r="BB47" s="731"/>
      <c r="BC47" s="604"/>
      <c r="BD47" s="604"/>
      <c r="BE47" s="825"/>
      <c r="BF47" s="615"/>
    </row>
    <row r="48" spans="1:58" x14ac:dyDescent="0.25">
      <c r="A48" s="174"/>
      <c r="B48" s="258">
        <v>2100</v>
      </c>
      <c r="C48" s="258" t="s">
        <v>123</v>
      </c>
      <c r="D48" s="269"/>
      <c r="E48" s="744"/>
      <c r="F48" s="747"/>
      <c r="G48" s="747"/>
      <c r="H48" s="747"/>
      <c r="I48" s="745"/>
      <c r="J48" s="745"/>
      <c r="K48" s="745"/>
      <c r="L48" s="825"/>
      <c r="M48" s="825"/>
      <c r="N48" s="746"/>
      <c r="O48" s="744"/>
      <c r="P48" s="747"/>
      <c r="Q48" s="747"/>
      <c r="R48" s="747"/>
      <c r="S48" s="747"/>
      <c r="T48" s="745"/>
      <c r="U48" s="745"/>
      <c r="V48" s="745"/>
      <c r="W48" s="745"/>
      <c r="X48" s="745"/>
      <c r="Y48" s="745"/>
      <c r="Z48" s="744"/>
      <c r="AA48" s="745"/>
      <c r="AB48" s="745"/>
      <c r="AC48" s="745"/>
      <c r="AD48" s="745"/>
      <c r="AE48" s="745"/>
      <c r="AF48" s="745"/>
      <c r="AG48" s="745"/>
      <c r="AH48" s="745"/>
      <c r="AI48" s="745"/>
      <c r="AJ48" s="746"/>
      <c r="AK48" s="747"/>
      <c r="AL48" s="747"/>
      <c r="AM48" s="747"/>
      <c r="AN48" s="747"/>
      <c r="AO48" s="747"/>
      <c r="AP48" s="747"/>
      <c r="AQ48" s="745"/>
      <c r="AR48" s="825"/>
      <c r="AS48" s="748"/>
      <c r="AT48" s="749"/>
      <c r="AU48" s="768"/>
      <c r="AV48" s="789"/>
      <c r="AW48" s="789"/>
      <c r="AX48" s="789"/>
      <c r="AY48" s="770"/>
      <c r="AZ48" s="729"/>
      <c r="BA48" s="730"/>
      <c r="BB48" s="731"/>
      <c r="BC48" s="604"/>
      <c r="BD48" s="604"/>
      <c r="BE48" s="825"/>
      <c r="BF48" s="615"/>
    </row>
    <row r="49" spans="1:58" x14ac:dyDescent="0.25">
      <c r="A49" s="174"/>
      <c r="B49" s="258"/>
      <c r="C49" s="212">
        <v>2101</v>
      </c>
      <c r="D49" s="242"/>
      <c r="E49" s="826"/>
      <c r="F49" s="827"/>
      <c r="G49" s="827"/>
      <c r="H49" s="827"/>
      <c r="I49" s="828"/>
      <c r="J49" s="828"/>
      <c r="K49" s="828"/>
      <c r="L49" s="829"/>
      <c r="M49" s="829"/>
      <c r="N49" s="775"/>
      <c r="O49" s="826"/>
      <c r="P49" s="827"/>
      <c r="Q49" s="827"/>
      <c r="R49" s="827"/>
      <c r="S49" s="827"/>
      <c r="T49" s="828"/>
      <c r="U49" s="828"/>
      <c r="V49" s="828"/>
      <c r="W49" s="828"/>
      <c r="X49" s="828"/>
      <c r="Y49" s="828"/>
      <c r="Z49" s="826"/>
      <c r="AA49" s="828"/>
      <c r="AB49" s="828"/>
      <c r="AC49" s="828"/>
      <c r="AD49" s="828"/>
      <c r="AE49" s="828"/>
      <c r="AF49" s="828"/>
      <c r="AG49" s="828"/>
      <c r="AH49" s="828"/>
      <c r="AI49" s="828"/>
      <c r="AJ49" s="775"/>
      <c r="AK49" s="827"/>
      <c r="AL49" s="827"/>
      <c r="AM49" s="827"/>
      <c r="AN49" s="827"/>
      <c r="AO49" s="827"/>
      <c r="AP49" s="827"/>
      <c r="AQ49" s="828"/>
      <c r="AR49" s="829"/>
      <c r="AS49" s="775">
        <v>0</v>
      </c>
      <c r="AT49" s="726"/>
      <c r="AU49" s="776">
        <v>0</v>
      </c>
      <c r="AV49" s="777">
        <v>0</v>
      </c>
      <c r="AW49" s="777"/>
      <c r="AX49" s="777">
        <v>0</v>
      </c>
      <c r="AY49" s="778">
        <v>0</v>
      </c>
      <c r="AZ49" s="729"/>
      <c r="BA49" s="779">
        <v>0</v>
      </c>
      <c r="BB49" s="780">
        <v>0</v>
      </c>
      <c r="BC49" s="781">
        <v>0</v>
      </c>
      <c r="BD49" s="781">
        <v>0</v>
      </c>
      <c r="BE49" s="829">
        <v>0</v>
      </c>
      <c r="BF49" s="782">
        <v>0</v>
      </c>
    </row>
    <row r="50" spans="1:58" x14ac:dyDescent="0.25">
      <c r="A50" s="174"/>
      <c r="B50" s="258"/>
      <c r="C50" s="212">
        <v>2102</v>
      </c>
      <c r="D50" s="242"/>
      <c r="E50" s="826"/>
      <c r="F50" s="827"/>
      <c r="G50" s="827"/>
      <c r="H50" s="827"/>
      <c r="I50" s="828"/>
      <c r="J50" s="828"/>
      <c r="K50" s="828"/>
      <c r="L50" s="829"/>
      <c r="M50" s="829"/>
      <c r="N50" s="775"/>
      <c r="O50" s="826"/>
      <c r="P50" s="827"/>
      <c r="Q50" s="827"/>
      <c r="R50" s="827"/>
      <c r="S50" s="827"/>
      <c r="T50" s="828"/>
      <c r="U50" s="828"/>
      <c r="V50" s="828"/>
      <c r="W50" s="828"/>
      <c r="X50" s="828"/>
      <c r="Y50" s="828"/>
      <c r="Z50" s="826"/>
      <c r="AA50" s="828"/>
      <c r="AB50" s="828"/>
      <c r="AC50" s="828"/>
      <c r="AD50" s="828"/>
      <c r="AE50" s="828"/>
      <c r="AF50" s="828"/>
      <c r="AG50" s="828"/>
      <c r="AH50" s="828"/>
      <c r="AI50" s="828"/>
      <c r="AJ50" s="775"/>
      <c r="AK50" s="827"/>
      <c r="AL50" s="827"/>
      <c r="AM50" s="827"/>
      <c r="AN50" s="827"/>
      <c r="AO50" s="827"/>
      <c r="AP50" s="827"/>
      <c r="AQ50" s="828"/>
      <c r="AR50" s="829"/>
      <c r="AS50" s="775">
        <v>0</v>
      </c>
      <c r="AT50" s="726"/>
      <c r="AU50" s="776">
        <v>0</v>
      </c>
      <c r="AV50" s="777">
        <v>0</v>
      </c>
      <c r="AW50" s="777"/>
      <c r="AX50" s="777">
        <v>0</v>
      </c>
      <c r="AY50" s="778">
        <v>0</v>
      </c>
      <c r="AZ50" s="729"/>
      <c r="BA50" s="779">
        <v>0</v>
      </c>
      <c r="BB50" s="780">
        <v>0</v>
      </c>
      <c r="BC50" s="781">
        <v>0</v>
      </c>
      <c r="BD50" s="781">
        <v>0</v>
      </c>
      <c r="BE50" s="829">
        <v>0</v>
      </c>
      <c r="BF50" s="782">
        <v>0</v>
      </c>
    </row>
    <row r="51" spans="1:58" x14ac:dyDescent="0.25">
      <c r="A51" s="174"/>
      <c r="B51" s="258"/>
      <c r="C51" s="258"/>
      <c r="D51" s="269"/>
      <c r="E51" s="744"/>
      <c r="F51" s="747"/>
      <c r="G51" s="747"/>
      <c r="H51" s="747"/>
      <c r="I51" s="745"/>
      <c r="J51" s="745"/>
      <c r="K51" s="745"/>
      <c r="L51" s="825"/>
      <c r="M51" s="825"/>
      <c r="N51" s="746"/>
      <c r="O51" s="744"/>
      <c r="P51" s="747"/>
      <c r="Q51" s="747"/>
      <c r="R51" s="747"/>
      <c r="S51" s="747"/>
      <c r="T51" s="745"/>
      <c r="U51" s="745"/>
      <c r="V51" s="745"/>
      <c r="W51" s="745"/>
      <c r="X51" s="745"/>
      <c r="Y51" s="745"/>
      <c r="Z51" s="744"/>
      <c r="AA51" s="745"/>
      <c r="AB51" s="745"/>
      <c r="AC51" s="745"/>
      <c r="AD51" s="745"/>
      <c r="AE51" s="745"/>
      <c r="AF51" s="745"/>
      <c r="AG51" s="745"/>
      <c r="AH51" s="745"/>
      <c r="AI51" s="745"/>
      <c r="AJ51" s="746"/>
      <c r="AK51" s="747"/>
      <c r="AL51" s="747"/>
      <c r="AM51" s="747"/>
      <c r="AN51" s="747"/>
      <c r="AO51" s="747"/>
      <c r="AP51" s="747"/>
      <c r="AQ51" s="745"/>
      <c r="AR51" s="825"/>
      <c r="AS51" s="748"/>
      <c r="AT51" s="749"/>
      <c r="AU51" s="768"/>
      <c r="AV51" s="789"/>
      <c r="AW51" s="789"/>
      <c r="AX51" s="789"/>
      <c r="AY51" s="770"/>
      <c r="AZ51" s="729"/>
      <c r="BA51" s="730"/>
      <c r="BB51" s="731"/>
      <c r="BC51" s="604"/>
      <c r="BD51" s="604"/>
      <c r="BE51" s="825"/>
      <c r="BF51" s="615"/>
    </row>
    <row r="52" spans="1:58" x14ac:dyDescent="0.25">
      <c r="A52" s="249"/>
      <c r="B52" s="258"/>
      <c r="C52" s="258">
        <v>2199</v>
      </c>
      <c r="D52" s="269" t="s">
        <v>106</v>
      </c>
      <c r="E52" s="750">
        <v>0</v>
      </c>
      <c r="F52" s="750">
        <v>0</v>
      </c>
      <c r="G52" s="750">
        <v>0</v>
      </c>
      <c r="H52" s="750">
        <v>0</v>
      </c>
      <c r="I52" s="751">
        <v>0</v>
      </c>
      <c r="J52" s="751">
        <v>0</v>
      </c>
      <c r="K52" s="751">
        <v>0</v>
      </c>
      <c r="L52" s="751">
        <v>0</v>
      </c>
      <c r="M52" s="751">
        <v>0</v>
      </c>
      <c r="N52" s="822">
        <v>0</v>
      </c>
      <c r="O52" s="750">
        <v>0</v>
      </c>
      <c r="P52" s="750">
        <v>0</v>
      </c>
      <c r="Q52" s="750">
        <v>0</v>
      </c>
      <c r="R52" s="750">
        <v>0</v>
      </c>
      <c r="S52" s="750">
        <v>0</v>
      </c>
      <c r="T52" s="751">
        <v>0</v>
      </c>
      <c r="U52" s="751">
        <v>0</v>
      </c>
      <c r="V52" s="751">
        <v>0</v>
      </c>
      <c r="W52" s="751">
        <v>0</v>
      </c>
      <c r="X52" s="751">
        <v>0</v>
      </c>
      <c r="Y52" s="751">
        <v>0</v>
      </c>
      <c r="Z52" s="750">
        <v>0</v>
      </c>
      <c r="AA52" s="751">
        <v>0</v>
      </c>
      <c r="AB52" s="751">
        <v>0</v>
      </c>
      <c r="AC52" s="751">
        <v>0</v>
      </c>
      <c r="AD52" s="751">
        <v>0</v>
      </c>
      <c r="AE52" s="751">
        <v>0</v>
      </c>
      <c r="AF52" s="751">
        <v>0</v>
      </c>
      <c r="AG52" s="751">
        <v>0</v>
      </c>
      <c r="AH52" s="751">
        <v>0</v>
      </c>
      <c r="AI52" s="751">
        <v>0</v>
      </c>
      <c r="AJ52" s="822">
        <v>0</v>
      </c>
      <c r="AK52" s="823">
        <v>0</v>
      </c>
      <c r="AL52" s="823">
        <v>0</v>
      </c>
      <c r="AM52" s="823">
        <v>0</v>
      </c>
      <c r="AN52" s="823">
        <v>0</v>
      </c>
      <c r="AO52" s="823">
        <v>0</v>
      </c>
      <c r="AP52" s="823">
        <v>0</v>
      </c>
      <c r="AQ52" s="751">
        <v>0</v>
      </c>
      <c r="AR52" s="830"/>
      <c r="AS52" s="824">
        <v>0</v>
      </c>
      <c r="AT52" s="749"/>
      <c r="AU52" s="750">
        <v>0</v>
      </c>
      <c r="AV52" s="751">
        <v>0</v>
      </c>
      <c r="AW52" s="751"/>
      <c r="AX52" s="751">
        <v>0</v>
      </c>
      <c r="AY52" s="752">
        <v>0</v>
      </c>
      <c r="AZ52" s="729"/>
      <c r="BA52" s="730">
        <v>0</v>
      </c>
      <c r="BB52" s="731">
        <v>0</v>
      </c>
      <c r="BC52" s="604">
        <v>0</v>
      </c>
      <c r="BD52" s="604">
        <v>0</v>
      </c>
      <c r="BE52" s="604">
        <v>0</v>
      </c>
      <c r="BF52" s="615">
        <v>0</v>
      </c>
    </row>
    <row r="53" spans="1:58" x14ac:dyDescent="0.25">
      <c r="A53" s="283"/>
      <c r="B53" s="284"/>
      <c r="C53" s="284"/>
      <c r="D53" s="284"/>
      <c r="E53" s="831"/>
      <c r="F53" s="832"/>
      <c r="G53" s="832"/>
      <c r="H53" s="832"/>
      <c r="I53" s="832"/>
      <c r="J53" s="832"/>
      <c r="K53" s="832"/>
      <c r="L53" s="832"/>
      <c r="M53" s="832"/>
      <c r="N53" s="833"/>
      <c r="O53" s="831"/>
      <c r="P53" s="832"/>
      <c r="Q53" s="832"/>
      <c r="R53" s="832"/>
      <c r="S53" s="832"/>
      <c r="T53" s="832"/>
      <c r="U53" s="832"/>
      <c r="V53" s="832"/>
      <c r="W53" s="832"/>
      <c r="X53" s="747"/>
      <c r="Y53" s="832"/>
      <c r="Z53" s="831"/>
      <c r="AA53" s="832"/>
      <c r="AB53" s="832"/>
      <c r="AC53" s="832"/>
      <c r="AD53" s="832"/>
      <c r="AE53" s="832"/>
      <c r="AF53" s="832"/>
      <c r="AG53" s="832"/>
      <c r="AH53" s="832"/>
      <c r="AI53" s="832"/>
      <c r="AJ53" s="833"/>
      <c r="AK53" s="832"/>
      <c r="AL53" s="832"/>
      <c r="AM53" s="832"/>
      <c r="AN53" s="832"/>
      <c r="AO53" s="832"/>
      <c r="AP53" s="832"/>
      <c r="AQ53" s="832"/>
      <c r="AR53" s="832"/>
      <c r="AS53" s="834"/>
      <c r="AT53" s="749"/>
      <c r="AU53" s="835"/>
      <c r="AV53" s="836"/>
      <c r="AW53" s="836"/>
      <c r="AX53" s="836"/>
      <c r="AY53" s="837"/>
      <c r="AZ53" s="729"/>
      <c r="BA53" s="730"/>
      <c r="BB53" s="731"/>
      <c r="BC53" s="604"/>
      <c r="BD53" s="604"/>
      <c r="BE53" s="832"/>
      <c r="BF53" s="615"/>
    </row>
    <row r="54" spans="1:58" x14ac:dyDescent="0.25">
      <c r="A54" s="249"/>
      <c r="B54" s="258">
        <v>2200</v>
      </c>
      <c r="C54" s="258" t="s">
        <v>124</v>
      </c>
      <c r="D54" s="269"/>
      <c r="E54" s="744"/>
      <c r="F54" s="747"/>
      <c r="G54" s="747"/>
      <c r="H54" s="747"/>
      <c r="I54" s="745"/>
      <c r="J54" s="745"/>
      <c r="K54" s="745"/>
      <c r="L54" s="825"/>
      <c r="M54" s="825"/>
      <c r="N54" s="746"/>
      <c r="O54" s="744"/>
      <c r="P54" s="747"/>
      <c r="Q54" s="747"/>
      <c r="R54" s="747"/>
      <c r="S54" s="747"/>
      <c r="T54" s="745"/>
      <c r="U54" s="734"/>
      <c r="V54" s="734"/>
      <c r="W54" s="734"/>
      <c r="X54" s="745"/>
      <c r="Y54" s="745"/>
      <c r="Z54" s="744"/>
      <c r="AA54" s="745"/>
      <c r="AB54" s="745"/>
      <c r="AC54" s="745"/>
      <c r="AD54" s="745"/>
      <c r="AE54" s="745"/>
      <c r="AF54" s="745"/>
      <c r="AG54" s="745"/>
      <c r="AH54" s="745"/>
      <c r="AI54" s="745"/>
      <c r="AJ54" s="746"/>
      <c r="AK54" s="747"/>
      <c r="AL54" s="747"/>
      <c r="AM54" s="747"/>
      <c r="AN54" s="747"/>
      <c r="AO54" s="747"/>
      <c r="AP54" s="747"/>
      <c r="AQ54" s="745"/>
      <c r="AR54" s="825"/>
      <c r="AS54" s="748"/>
      <c r="AT54" s="749"/>
      <c r="AU54" s="750"/>
      <c r="AV54" s="751"/>
      <c r="AW54" s="751"/>
      <c r="AX54" s="751"/>
      <c r="AY54" s="752"/>
      <c r="AZ54" s="729"/>
      <c r="BA54" s="730"/>
      <c r="BB54" s="731"/>
      <c r="BC54" s="604"/>
      <c r="BD54" s="604"/>
      <c r="BE54" s="825"/>
      <c r="BF54" s="615"/>
    </row>
    <row r="55" spans="1:58" x14ac:dyDescent="0.25">
      <c r="A55" s="249"/>
      <c r="B55" s="258"/>
      <c r="C55" s="212">
        <v>2201</v>
      </c>
      <c r="D55" s="290" t="s">
        <v>125</v>
      </c>
      <c r="E55" s="838">
        <v>538.58580189656141</v>
      </c>
      <c r="F55" s="839">
        <v>0</v>
      </c>
      <c r="G55" s="839">
        <v>0</v>
      </c>
      <c r="H55" s="839">
        <v>0</v>
      </c>
      <c r="I55" s="840">
        <v>10771.716037931226</v>
      </c>
      <c r="J55" s="840">
        <v>0</v>
      </c>
      <c r="K55" s="840">
        <v>0</v>
      </c>
      <c r="L55" s="841">
        <v>0</v>
      </c>
      <c r="M55" s="841">
        <v>0</v>
      </c>
      <c r="N55" s="842">
        <v>0</v>
      </c>
      <c r="O55" s="838">
        <v>0</v>
      </c>
      <c r="P55" s="839">
        <v>0</v>
      </c>
      <c r="Q55" s="839">
        <v>0</v>
      </c>
      <c r="R55" s="839">
        <v>0</v>
      </c>
      <c r="S55" s="839">
        <v>0</v>
      </c>
      <c r="T55" s="840">
        <v>0</v>
      </c>
      <c r="U55" s="734">
        <v>9155.9586322415435</v>
      </c>
      <c r="V55" s="843">
        <v>0</v>
      </c>
      <c r="W55" s="843">
        <v>0</v>
      </c>
      <c r="X55" s="840">
        <v>0</v>
      </c>
      <c r="Y55" s="840">
        <v>0</v>
      </c>
      <c r="Z55" s="838">
        <v>0</v>
      </c>
      <c r="AA55" s="840">
        <v>0</v>
      </c>
      <c r="AB55" s="840">
        <v>0</v>
      </c>
      <c r="AC55" s="734">
        <v>0</v>
      </c>
      <c r="AD55" s="840">
        <v>0</v>
      </c>
      <c r="AE55" s="840">
        <v>0</v>
      </c>
      <c r="AF55" s="840">
        <v>13572.362207793347</v>
      </c>
      <c r="AG55" s="840">
        <v>13572.362207793347</v>
      </c>
      <c r="AH55" s="840">
        <v>5170.4236982069888</v>
      </c>
      <c r="AI55" s="840">
        <v>8886.6657312932621</v>
      </c>
      <c r="AJ55" s="842">
        <v>0</v>
      </c>
      <c r="AK55" s="839">
        <v>0</v>
      </c>
      <c r="AL55" s="839">
        <v>0</v>
      </c>
      <c r="AM55" s="839">
        <v>0</v>
      </c>
      <c r="AN55" s="839">
        <v>2692.9290094828066</v>
      </c>
      <c r="AO55" s="839">
        <v>0</v>
      </c>
      <c r="AP55" s="839">
        <v>0</v>
      </c>
      <c r="AQ55" s="840">
        <v>2692.9290094828066</v>
      </c>
      <c r="AR55" s="841">
        <v>0</v>
      </c>
      <c r="AS55" s="725">
        <v>67053.932336121885</v>
      </c>
      <c r="AT55" s="726"/>
      <c r="AU55" s="727">
        <v>16763.483084030471</v>
      </c>
      <c r="AV55" s="727">
        <v>16763.483084030471</v>
      </c>
      <c r="AW55" s="727">
        <v>16763.483084030471</v>
      </c>
      <c r="AX55" s="727">
        <v>16763.483084030471</v>
      </c>
      <c r="AY55" s="728">
        <v>67053.932336121885</v>
      </c>
      <c r="AZ55" s="729"/>
      <c r="BA55" s="730">
        <v>11310.301839827787</v>
      </c>
      <c r="BB55" s="731">
        <v>9155.9586322415435</v>
      </c>
      <c r="BC55" s="604">
        <v>41201.813845086945</v>
      </c>
      <c r="BD55" s="604">
        <v>5385.8580189656132</v>
      </c>
      <c r="BE55" s="841">
        <v>0</v>
      </c>
      <c r="BF55" s="615">
        <v>67053.932336121885</v>
      </c>
    </row>
    <row r="56" spans="1:58" x14ac:dyDescent="0.25">
      <c r="A56" s="249"/>
      <c r="B56" s="258"/>
      <c r="C56" s="212">
        <v>2202</v>
      </c>
      <c r="D56" s="290" t="s">
        <v>126</v>
      </c>
      <c r="E56" s="838">
        <v>5385.8580189656132</v>
      </c>
      <c r="F56" s="839">
        <v>0</v>
      </c>
      <c r="G56" s="839">
        <v>0</v>
      </c>
      <c r="H56" s="839">
        <v>0</v>
      </c>
      <c r="I56" s="840">
        <v>10771.716037931226</v>
      </c>
      <c r="J56" s="840">
        <v>0</v>
      </c>
      <c r="K56" s="840">
        <v>0</v>
      </c>
      <c r="L56" s="841">
        <v>0</v>
      </c>
      <c r="M56" s="841">
        <v>0</v>
      </c>
      <c r="N56" s="842">
        <v>0</v>
      </c>
      <c r="O56" s="838">
        <v>8078.7870284484206</v>
      </c>
      <c r="P56" s="839">
        <v>0</v>
      </c>
      <c r="Q56" s="839">
        <v>0</v>
      </c>
      <c r="R56" s="839">
        <v>0</v>
      </c>
      <c r="S56" s="839">
        <v>0</v>
      </c>
      <c r="T56" s="840">
        <v>8078.7870284484206</v>
      </c>
      <c r="U56" s="734">
        <v>9155.9586322415435</v>
      </c>
      <c r="V56" s="843">
        <v>0</v>
      </c>
      <c r="W56" s="843">
        <v>0</v>
      </c>
      <c r="X56" s="840">
        <v>0</v>
      </c>
      <c r="Y56" s="840">
        <v>0</v>
      </c>
      <c r="Z56" s="838">
        <v>0</v>
      </c>
      <c r="AA56" s="840">
        <v>0</v>
      </c>
      <c r="AB56" s="840">
        <v>0</v>
      </c>
      <c r="AC56" s="734">
        <v>0</v>
      </c>
      <c r="AD56" s="840">
        <v>53858.580189656139</v>
      </c>
      <c r="AE56" s="840">
        <v>26929.290094828069</v>
      </c>
      <c r="AF56" s="840">
        <v>8078.7870284484206</v>
      </c>
      <c r="AG56" s="840">
        <v>8078.7870284484206</v>
      </c>
      <c r="AH56" s="840">
        <v>6732.3225237070174</v>
      </c>
      <c r="AI56" s="840">
        <v>0</v>
      </c>
      <c r="AJ56" s="842">
        <v>0</v>
      </c>
      <c r="AK56" s="839">
        <v>21543.432075862453</v>
      </c>
      <c r="AL56" s="839">
        <v>21543.432075862453</v>
      </c>
      <c r="AM56" s="839">
        <v>0</v>
      </c>
      <c r="AN56" s="839">
        <v>0</v>
      </c>
      <c r="AO56" s="839">
        <v>0</v>
      </c>
      <c r="AP56" s="839">
        <v>0</v>
      </c>
      <c r="AQ56" s="840">
        <v>0</v>
      </c>
      <c r="AR56" s="841">
        <v>0</v>
      </c>
      <c r="AS56" s="725">
        <v>188235.73776284821</v>
      </c>
      <c r="AT56" s="726"/>
      <c r="AU56" s="727">
        <v>47058.934440712052</v>
      </c>
      <c r="AV56" s="727">
        <v>47058.934440712052</v>
      </c>
      <c r="AW56" s="727">
        <v>47058.934440712052</v>
      </c>
      <c r="AX56" s="727">
        <v>47058.934440712052</v>
      </c>
      <c r="AY56" s="728">
        <v>188235.73776284821</v>
      </c>
      <c r="AZ56" s="729"/>
      <c r="BA56" s="730">
        <v>16157.574056896839</v>
      </c>
      <c r="BB56" s="731">
        <v>25313.532689138385</v>
      </c>
      <c r="BC56" s="604">
        <v>103677.76686508807</v>
      </c>
      <c r="BD56" s="604">
        <v>43086.864151724905</v>
      </c>
      <c r="BE56" s="841">
        <v>0</v>
      </c>
      <c r="BF56" s="615">
        <v>188235.73776284821</v>
      </c>
    </row>
    <row r="57" spans="1:58" x14ac:dyDescent="0.25">
      <c r="A57" s="249"/>
      <c r="B57" s="258"/>
      <c r="C57" s="258"/>
      <c r="D57" s="269"/>
      <c r="E57" s="744"/>
      <c r="F57" s="747"/>
      <c r="G57" s="747"/>
      <c r="H57" s="747"/>
      <c r="I57" s="745"/>
      <c r="J57" s="745"/>
      <c r="K57" s="745"/>
      <c r="L57" s="825"/>
      <c r="M57" s="825"/>
      <c r="N57" s="746"/>
      <c r="O57" s="744"/>
      <c r="P57" s="747"/>
      <c r="Q57" s="747"/>
      <c r="R57" s="747"/>
      <c r="S57" s="747"/>
      <c r="T57" s="745"/>
      <c r="U57" s="745"/>
      <c r="V57" s="745"/>
      <c r="W57" s="745"/>
      <c r="X57" s="745"/>
      <c r="Y57" s="745"/>
      <c r="Z57" s="744"/>
      <c r="AA57" s="745"/>
      <c r="AB57" s="745"/>
      <c r="AC57" s="745"/>
      <c r="AD57" s="745"/>
      <c r="AE57" s="745"/>
      <c r="AF57" s="745"/>
      <c r="AG57" s="745"/>
      <c r="AH57" s="745"/>
      <c r="AI57" s="745"/>
      <c r="AJ57" s="746"/>
      <c r="AK57" s="747"/>
      <c r="AL57" s="747"/>
      <c r="AM57" s="747"/>
      <c r="AN57" s="747"/>
      <c r="AO57" s="747"/>
      <c r="AP57" s="747"/>
      <c r="AQ57" s="745"/>
      <c r="AR57" s="825"/>
      <c r="AS57" s="748"/>
      <c r="AT57" s="749"/>
      <c r="AU57" s="750"/>
      <c r="AV57" s="751"/>
      <c r="AW57" s="751"/>
      <c r="AX57" s="751"/>
      <c r="AY57" s="752"/>
      <c r="AZ57" s="729"/>
      <c r="BA57" s="730"/>
      <c r="BB57" s="731"/>
      <c r="BC57" s="604"/>
      <c r="BD57" s="604"/>
      <c r="BE57" s="825"/>
      <c r="BF57" s="615"/>
    </row>
    <row r="58" spans="1:58" x14ac:dyDescent="0.25">
      <c r="A58" s="249"/>
      <c r="B58" s="258"/>
      <c r="C58" s="258">
        <v>2299</v>
      </c>
      <c r="D58" s="269" t="s">
        <v>106</v>
      </c>
      <c r="E58" s="750">
        <v>5924.4438208621741</v>
      </c>
      <c r="F58" s="750">
        <v>0</v>
      </c>
      <c r="G58" s="750">
        <v>0</v>
      </c>
      <c r="H58" s="750">
        <v>0</v>
      </c>
      <c r="I58" s="751">
        <v>21543.432075862453</v>
      </c>
      <c r="J58" s="751">
        <v>0</v>
      </c>
      <c r="K58" s="751">
        <v>0</v>
      </c>
      <c r="L58" s="751">
        <v>0</v>
      </c>
      <c r="M58" s="751">
        <v>0</v>
      </c>
      <c r="N58" s="822">
        <v>0</v>
      </c>
      <c r="O58" s="750">
        <v>8078.7870284484206</v>
      </c>
      <c r="P58" s="750">
        <v>0</v>
      </c>
      <c r="Q58" s="750">
        <v>0</v>
      </c>
      <c r="R58" s="750">
        <v>0</v>
      </c>
      <c r="S58" s="750">
        <v>0</v>
      </c>
      <c r="T58" s="751">
        <v>8078.7870284484206</v>
      </c>
      <c r="U58" s="751">
        <v>18311.917264483087</v>
      </c>
      <c r="V58" s="751">
        <v>0</v>
      </c>
      <c r="W58" s="751">
        <v>0</v>
      </c>
      <c r="X58" s="751">
        <v>0</v>
      </c>
      <c r="Y58" s="751">
        <v>0</v>
      </c>
      <c r="Z58" s="750">
        <v>0</v>
      </c>
      <c r="AA58" s="751">
        <v>0</v>
      </c>
      <c r="AB58" s="751">
        <v>0</v>
      </c>
      <c r="AC58" s="751">
        <v>0</v>
      </c>
      <c r="AD58" s="751">
        <v>53858.580189656139</v>
      </c>
      <c r="AE58" s="751">
        <v>26929.290094828069</v>
      </c>
      <c r="AF58" s="751">
        <v>21651.149236241767</v>
      </c>
      <c r="AG58" s="751">
        <v>21651.149236241767</v>
      </c>
      <c r="AH58" s="751">
        <v>11902.746221914007</v>
      </c>
      <c r="AI58" s="751">
        <v>8886.6657312932621</v>
      </c>
      <c r="AJ58" s="822">
        <v>0</v>
      </c>
      <c r="AK58" s="823">
        <v>21543.432075862453</v>
      </c>
      <c r="AL58" s="823">
        <v>21543.432075862453</v>
      </c>
      <c r="AM58" s="823">
        <v>0</v>
      </c>
      <c r="AN58" s="823">
        <v>2692.9290094828066</v>
      </c>
      <c r="AO58" s="823">
        <v>0</v>
      </c>
      <c r="AP58" s="823">
        <v>0</v>
      </c>
      <c r="AQ58" s="751">
        <v>2692.9290094828066</v>
      </c>
      <c r="AR58" s="751">
        <v>0</v>
      </c>
      <c r="AS58" s="824">
        <v>255289.67009897009</v>
      </c>
      <c r="AT58" s="749"/>
      <c r="AU58" s="750">
        <v>63822.417524742523</v>
      </c>
      <c r="AV58" s="751">
        <v>63822.417524742523</v>
      </c>
      <c r="AW58" s="751">
        <v>63822.417524742523</v>
      </c>
      <c r="AX58" s="751">
        <v>63822.417524742523</v>
      </c>
      <c r="AY58" s="752">
        <v>255289.67009897009</v>
      </c>
      <c r="AZ58" s="729"/>
      <c r="BA58" s="730">
        <v>27467.875896724625</v>
      </c>
      <c r="BB58" s="731">
        <v>34469.49132137993</v>
      </c>
      <c r="BC58" s="604">
        <v>144879.58071017501</v>
      </c>
      <c r="BD58" s="604">
        <v>48472.722170690511</v>
      </c>
      <c r="BE58" s="751">
        <v>0</v>
      </c>
      <c r="BF58" s="615">
        <v>255289.67009897009</v>
      </c>
    </row>
    <row r="59" spans="1:58" x14ac:dyDescent="0.25">
      <c r="A59" s="283"/>
      <c r="B59" s="284"/>
      <c r="C59" s="284"/>
      <c r="D59" s="284"/>
      <c r="E59" s="831"/>
      <c r="F59" s="832"/>
      <c r="G59" s="832"/>
      <c r="H59" s="832"/>
      <c r="I59" s="832"/>
      <c r="J59" s="832"/>
      <c r="K59" s="832"/>
      <c r="L59" s="832"/>
      <c r="M59" s="832"/>
      <c r="N59" s="833"/>
      <c r="O59" s="831"/>
      <c r="P59" s="832"/>
      <c r="Q59" s="832"/>
      <c r="R59" s="832"/>
      <c r="S59" s="832"/>
      <c r="T59" s="832"/>
      <c r="U59" s="832"/>
      <c r="V59" s="832"/>
      <c r="W59" s="832"/>
      <c r="X59" s="747"/>
      <c r="Y59" s="832"/>
      <c r="Z59" s="831"/>
      <c r="AA59" s="832"/>
      <c r="AB59" s="832"/>
      <c r="AC59" s="832"/>
      <c r="AD59" s="832"/>
      <c r="AE59" s="832"/>
      <c r="AF59" s="832"/>
      <c r="AG59" s="832"/>
      <c r="AH59" s="832"/>
      <c r="AI59" s="832"/>
      <c r="AJ59" s="833"/>
      <c r="AK59" s="832"/>
      <c r="AL59" s="832"/>
      <c r="AM59" s="832"/>
      <c r="AN59" s="832"/>
      <c r="AO59" s="832"/>
      <c r="AP59" s="832"/>
      <c r="AQ59" s="832"/>
      <c r="AR59" s="832"/>
      <c r="AS59" s="834"/>
      <c r="AT59" s="749"/>
      <c r="AU59" s="835"/>
      <c r="AV59" s="836"/>
      <c r="AW59" s="836"/>
      <c r="AX59" s="836"/>
      <c r="AY59" s="837"/>
      <c r="AZ59" s="729"/>
      <c r="BA59" s="730"/>
      <c r="BB59" s="731"/>
      <c r="BC59" s="604"/>
      <c r="BD59" s="604"/>
      <c r="BE59" s="832"/>
      <c r="BF59" s="615"/>
    </row>
    <row r="60" spans="1:58" x14ac:dyDescent="0.25">
      <c r="A60" s="249"/>
      <c r="B60" s="258">
        <v>2300</v>
      </c>
      <c r="C60" s="258" t="s">
        <v>127</v>
      </c>
      <c r="D60" s="269"/>
      <c r="E60" s="744"/>
      <c r="F60" s="747"/>
      <c r="G60" s="747"/>
      <c r="H60" s="747"/>
      <c r="I60" s="745"/>
      <c r="J60" s="745"/>
      <c r="K60" s="745"/>
      <c r="L60" s="825"/>
      <c r="M60" s="825"/>
      <c r="N60" s="746"/>
      <c r="O60" s="744"/>
      <c r="P60" s="747"/>
      <c r="Q60" s="747"/>
      <c r="R60" s="747"/>
      <c r="S60" s="747"/>
      <c r="T60" s="745"/>
      <c r="U60" s="745"/>
      <c r="V60" s="745"/>
      <c r="W60" s="745"/>
      <c r="X60" s="745"/>
      <c r="Y60" s="745"/>
      <c r="Z60" s="744"/>
      <c r="AA60" s="745"/>
      <c r="AB60" s="745"/>
      <c r="AC60" s="745"/>
      <c r="AD60" s="745"/>
      <c r="AE60" s="745"/>
      <c r="AF60" s="745"/>
      <c r="AG60" s="745"/>
      <c r="AH60" s="745"/>
      <c r="AI60" s="745"/>
      <c r="AJ60" s="746"/>
      <c r="AK60" s="747"/>
      <c r="AL60" s="747"/>
      <c r="AM60" s="747"/>
      <c r="AN60" s="747"/>
      <c r="AO60" s="747"/>
      <c r="AP60" s="747"/>
      <c r="AQ60" s="745"/>
      <c r="AR60" s="825"/>
      <c r="AS60" s="748"/>
      <c r="AT60" s="749"/>
      <c r="AU60" s="750"/>
      <c r="AV60" s="751"/>
      <c r="AW60" s="751"/>
      <c r="AX60" s="751"/>
      <c r="AY60" s="752"/>
      <c r="AZ60" s="729"/>
      <c r="BA60" s="730"/>
      <c r="BB60" s="731"/>
      <c r="BC60" s="604"/>
      <c r="BD60" s="604"/>
      <c r="BE60" s="825"/>
      <c r="BF60" s="615"/>
    </row>
    <row r="61" spans="1:58" x14ac:dyDescent="0.25">
      <c r="A61" s="249"/>
      <c r="B61" s="258"/>
      <c r="C61" s="212">
        <v>2301</v>
      </c>
      <c r="D61" s="290" t="s">
        <v>128</v>
      </c>
      <c r="E61" s="838">
        <v>5385.8580189656132</v>
      </c>
      <c r="F61" s="839">
        <v>0</v>
      </c>
      <c r="G61" s="839">
        <v>0</v>
      </c>
      <c r="H61" s="839">
        <v>0</v>
      </c>
      <c r="I61" s="840">
        <v>8078.7870284484206</v>
      </c>
      <c r="J61" s="840">
        <v>0</v>
      </c>
      <c r="K61" s="840">
        <v>0</v>
      </c>
      <c r="L61" s="841">
        <v>0</v>
      </c>
      <c r="M61" s="841">
        <v>0</v>
      </c>
      <c r="N61" s="842">
        <v>0</v>
      </c>
      <c r="O61" s="838">
        <v>10771.716037931226</v>
      </c>
      <c r="P61" s="839">
        <v>0</v>
      </c>
      <c r="Q61" s="839">
        <v>0</v>
      </c>
      <c r="R61" s="839">
        <v>0</v>
      </c>
      <c r="S61" s="839">
        <v>0</v>
      </c>
      <c r="T61" s="840">
        <v>10771.716037931226</v>
      </c>
      <c r="U61" s="840">
        <v>0</v>
      </c>
      <c r="V61" s="840">
        <v>0</v>
      </c>
      <c r="W61" s="840">
        <v>0</v>
      </c>
      <c r="X61" s="840">
        <v>10771.716037931226</v>
      </c>
      <c r="Y61" s="840">
        <v>0</v>
      </c>
      <c r="Z61" s="838">
        <v>5385.8580189656132</v>
      </c>
      <c r="AA61" s="840">
        <v>0</v>
      </c>
      <c r="AB61" s="840">
        <v>13464.645047414035</v>
      </c>
      <c r="AC61" s="734">
        <v>0</v>
      </c>
      <c r="AD61" s="840">
        <v>0</v>
      </c>
      <c r="AE61" s="840">
        <v>0</v>
      </c>
      <c r="AF61" s="840">
        <v>0</v>
      </c>
      <c r="AG61" s="840">
        <v>0</v>
      </c>
      <c r="AH61" s="840">
        <v>8078.7870284484206</v>
      </c>
      <c r="AI61" s="840">
        <v>0</v>
      </c>
      <c r="AJ61" s="842">
        <v>5385.8580189656132</v>
      </c>
      <c r="AK61" s="839">
        <v>0</v>
      </c>
      <c r="AL61" s="839">
        <v>0</v>
      </c>
      <c r="AM61" s="839">
        <v>0</v>
      </c>
      <c r="AN61" s="839">
        <v>2692.9290094828066</v>
      </c>
      <c r="AO61" s="839">
        <v>0</v>
      </c>
      <c r="AP61" s="839">
        <v>0</v>
      </c>
      <c r="AQ61" s="840">
        <v>2692.9290094828066</v>
      </c>
      <c r="AR61" s="841">
        <v>0</v>
      </c>
      <c r="AS61" s="725">
        <v>83480.799293966993</v>
      </c>
      <c r="AT61" s="726"/>
      <c r="AU61" s="727">
        <v>20870.199823491748</v>
      </c>
      <c r="AV61" s="727">
        <v>20870.199823491748</v>
      </c>
      <c r="AW61" s="727">
        <v>20870.199823491748</v>
      </c>
      <c r="AX61" s="727">
        <v>20870.199823491748</v>
      </c>
      <c r="AY61" s="728">
        <v>83480.799293966993</v>
      </c>
      <c r="AZ61" s="729"/>
      <c r="BA61" s="730">
        <v>13464.645047414033</v>
      </c>
      <c r="BB61" s="731">
        <v>32315.148113793679</v>
      </c>
      <c r="BC61" s="604">
        <v>32315.148113793683</v>
      </c>
      <c r="BD61" s="604">
        <v>5385.8580189656132</v>
      </c>
      <c r="BE61" s="841">
        <v>0</v>
      </c>
      <c r="BF61" s="615">
        <v>83480.799293966993</v>
      </c>
    </row>
    <row r="62" spans="1:58" x14ac:dyDescent="0.25">
      <c r="A62" s="258"/>
      <c r="B62" s="258"/>
      <c r="C62" s="258"/>
      <c r="D62" s="269"/>
      <c r="E62" s="744"/>
      <c r="F62" s="747"/>
      <c r="G62" s="747"/>
      <c r="H62" s="747"/>
      <c r="I62" s="745"/>
      <c r="J62" s="745"/>
      <c r="K62" s="745"/>
      <c r="L62" s="825"/>
      <c r="M62" s="825"/>
      <c r="N62" s="746"/>
      <c r="O62" s="744"/>
      <c r="P62" s="747"/>
      <c r="Q62" s="747"/>
      <c r="R62" s="747"/>
      <c r="S62" s="747"/>
      <c r="T62" s="745"/>
      <c r="U62" s="745"/>
      <c r="V62" s="745"/>
      <c r="W62" s="745"/>
      <c r="X62" s="745"/>
      <c r="Y62" s="745"/>
      <c r="Z62" s="744"/>
      <c r="AA62" s="745"/>
      <c r="AB62" s="745"/>
      <c r="AC62" s="745"/>
      <c r="AD62" s="745"/>
      <c r="AE62" s="745"/>
      <c r="AF62" s="745"/>
      <c r="AG62" s="745"/>
      <c r="AH62" s="745"/>
      <c r="AI62" s="745"/>
      <c r="AJ62" s="746"/>
      <c r="AK62" s="747"/>
      <c r="AL62" s="747"/>
      <c r="AM62" s="747"/>
      <c r="AN62" s="747"/>
      <c r="AO62" s="747"/>
      <c r="AP62" s="747"/>
      <c r="AQ62" s="745"/>
      <c r="AR62" s="825"/>
      <c r="AS62" s="748"/>
      <c r="AT62" s="749"/>
      <c r="AU62" s="750"/>
      <c r="AV62" s="751"/>
      <c r="AW62" s="751"/>
      <c r="AX62" s="751"/>
      <c r="AY62" s="752"/>
      <c r="AZ62" s="729"/>
      <c r="BA62" s="730"/>
      <c r="BB62" s="731"/>
      <c r="BC62" s="604"/>
      <c r="BD62" s="604"/>
      <c r="BE62" s="825"/>
      <c r="BF62" s="615"/>
    </row>
    <row r="63" spans="1:58" x14ac:dyDescent="0.25">
      <c r="A63" s="249"/>
      <c r="B63" s="258"/>
      <c r="C63" s="258">
        <v>2399</v>
      </c>
      <c r="D63" s="269" t="s">
        <v>106</v>
      </c>
      <c r="E63" s="750">
        <v>5385.8580189656132</v>
      </c>
      <c r="F63" s="750">
        <v>0</v>
      </c>
      <c r="G63" s="750">
        <v>0</v>
      </c>
      <c r="H63" s="750">
        <v>0</v>
      </c>
      <c r="I63" s="751">
        <v>8078.7870284484206</v>
      </c>
      <c r="J63" s="751">
        <v>0</v>
      </c>
      <c r="K63" s="751">
        <v>0</v>
      </c>
      <c r="L63" s="751">
        <v>0</v>
      </c>
      <c r="M63" s="751">
        <v>0</v>
      </c>
      <c r="N63" s="822">
        <v>0</v>
      </c>
      <c r="O63" s="750">
        <v>10771.716037931226</v>
      </c>
      <c r="P63" s="750">
        <v>0</v>
      </c>
      <c r="Q63" s="750">
        <v>0</v>
      </c>
      <c r="R63" s="750">
        <v>0</v>
      </c>
      <c r="S63" s="750">
        <v>0</v>
      </c>
      <c r="T63" s="751">
        <v>10771.716037931226</v>
      </c>
      <c r="U63" s="751">
        <v>0</v>
      </c>
      <c r="V63" s="751">
        <v>0</v>
      </c>
      <c r="W63" s="751">
        <v>0</v>
      </c>
      <c r="X63" s="751">
        <v>10771.716037931226</v>
      </c>
      <c r="Y63" s="751">
        <v>0</v>
      </c>
      <c r="Z63" s="750">
        <v>5385.8580189656132</v>
      </c>
      <c r="AA63" s="751">
        <v>0</v>
      </c>
      <c r="AB63" s="751">
        <v>13464.645047414035</v>
      </c>
      <c r="AC63" s="751">
        <v>0</v>
      </c>
      <c r="AD63" s="751">
        <v>0</v>
      </c>
      <c r="AE63" s="751">
        <v>0</v>
      </c>
      <c r="AF63" s="751">
        <v>0</v>
      </c>
      <c r="AG63" s="751">
        <v>0</v>
      </c>
      <c r="AH63" s="751">
        <v>8078.7870284484206</v>
      </c>
      <c r="AI63" s="751">
        <v>0</v>
      </c>
      <c r="AJ63" s="822">
        <v>5385.8580189656132</v>
      </c>
      <c r="AK63" s="823">
        <v>0</v>
      </c>
      <c r="AL63" s="823">
        <v>0</v>
      </c>
      <c r="AM63" s="823">
        <v>0</v>
      </c>
      <c r="AN63" s="823">
        <v>2692.9290094828066</v>
      </c>
      <c r="AO63" s="823">
        <v>0</v>
      </c>
      <c r="AP63" s="823">
        <v>0</v>
      </c>
      <c r="AQ63" s="751">
        <v>2692.9290094828066</v>
      </c>
      <c r="AR63" s="751">
        <v>0</v>
      </c>
      <c r="AS63" s="824">
        <v>83480.799293966993</v>
      </c>
      <c r="AT63" s="749"/>
      <c r="AU63" s="750">
        <v>20870.199823491748</v>
      </c>
      <c r="AV63" s="751">
        <v>20870.199823491748</v>
      </c>
      <c r="AW63" s="751">
        <v>20870.199823491748</v>
      </c>
      <c r="AX63" s="751">
        <v>20870.199823491748</v>
      </c>
      <c r="AY63" s="752">
        <v>83480.799293966993</v>
      </c>
      <c r="AZ63" s="729"/>
      <c r="BA63" s="730">
        <v>13464.645047414033</v>
      </c>
      <c r="BB63" s="731">
        <v>32315.148113793679</v>
      </c>
      <c r="BC63" s="604">
        <v>32315.148113793683</v>
      </c>
      <c r="BD63" s="604">
        <v>5385.8580189656132</v>
      </c>
      <c r="BE63" s="751">
        <v>0</v>
      </c>
      <c r="BF63" s="615">
        <v>83480.799293966993</v>
      </c>
    </row>
    <row r="64" spans="1:58" x14ac:dyDescent="0.25">
      <c r="A64" s="249"/>
      <c r="B64" s="258"/>
      <c r="C64" s="258"/>
      <c r="D64" s="269"/>
      <c r="E64" s="744"/>
      <c r="F64" s="747"/>
      <c r="G64" s="747"/>
      <c r="H64" s="747"/>
      <c r="I64" s="745"/>
      <c r="J64" s="745"/>
      <c r="K64" s="745"/>
      <c r="L64" s="825"/>
      <c r="M64" s="825"/>
      <c r="N64" s="746"/>
      <c r="O64" s="744"/>
      <c r="P64" s="747"/>
      <c r="Q64" s="747"/>
      <c r="R64" s="747"/>
      <c r="S64" s="747"/>
      <c r="T64" s="745"/>
      <c r="U64" s="745"/>
      <c r="V64" s="745"/>
      <c r="W64" s="745"/>
      <c r="X64" s="745"/>
      <c r="Y64" s="745"/>
      <c r="Z64" s="744"/>
      <c r="AA64" s="745"/>
      <c r="AB64" s="745"/>
      <c r="AC64" s="745"/>
      <c r="AD64" s="745"/>
      <c r="AE64" s="745"/>
      <c r="AF64" s="745"/>
      <c r="AG64" s="745"/>
      <c r="AH64" s="745"/>
      <c r="AI64" s="745"/>
      <c r="AJ64" s="746"/>
      <c r="AK64" s="747"/>
      <c r="AL64" s="747"/>
      <c r="AM64" s="747"/>
      <c r="AN64" s="747"/>
      <c r="AO64" s="747"/>
      <c r="AP64" s="747"/>
      <c r="AQ64" s="745"/>
      <c r="AR64" s="745"/>
      <c r="AS64" s="748"/>
      <c r="AT64" s="749"/>
      <c r="AU64" s="750"/>
      <c r="AV64" s="751"/>
      <c r="AW64" s="751"/>
      <c r="AX64" s="751"/>
      <c r="AY64" s="752"/>
      <c r="AZ64" s="729"/>
      <c r="BA64" s="730"/>
      <c r="BB64" s="731"/>
      <c r="BC64" s="604"/>
      <c r="BD64" s="604"/>
      <c r="BE64" s="745"/>
      <c r="BF64" s="615"/>
    </row>
    <row r="65" spans="1:58" x14ac:dyDescent="0.25">
      <c r="A65" s="249"/>
      <c r="B65" s="258">
        <v>2999</v>
      </c>
      <c r="C65" s="258" t="s">
        <v>121</v>
      </c>
      <c r="D65" s="259"/>
      <c r="E65" s="750">
        <v>11310.301839827787</v>
      </c>
      <c r="F65" s="750">
        <v>0</v>
      </c>
      <c r="G65" s="750">
        <v>0</v>
      </c>
      <c r="H65" s="750">
        <v>0</v>
      </c>
      <c r="I65" s="751">
        <v>29622.219104310872</v>
      </c>
      <c r="J65" s="751">
        <v>0</v>
      </c>
      <c r="K65" s="751">
        <v>0</v>
      </c>
      <c r="L65" s="751">
        <v>0</v>
      </c>
      <c r="M65" s="751">
        <v>0</v>
      </c>
      <c r="N65" s="822">
        <v>0</v>
      </c>
      <c r="O65" s="750">
        <v>18850.503066379646</v>
      </c>
      <c r="P65" s="750">
        <v>0</v>
      </c>
      <c r="Q65" s="750">
        <v>0</v>
      </c>
      <c r="R65" s="750">
        <v>0</v>
      </c>
      <c r="S65" s="750">
        <v>0</v>
      </c>
      <c r="T65" s="751">
        <v>18850.503066379646</v>
      </c>
      <c r="U65" s="751">
        <v>18311.917264483087</v>
      </c>
      <c r="V65" s="751">
        <v>0</v>
      </c>
      <c r="W65" s="751">
        <v>0</v>
      </c>
      <c r="X65" s="751">
        <v>10771.716037931226</v>
      </c>
      <c r="Y65" s="751">
        <v>0</v>
      </c>
      <c r="Z65" s="750">
        <v>5385.8580189656132</v>
      </c>
      <c r="AA65" s="751">
        <v>0</v>
      </c>
      <c r="AB65" s="751">
        <v>13464.645047414035</v>
      </c>
      <c r="AC65" s="751">
        <v>0</v>
      </c>
      <c r="AD65" s="751">
        <v>53858.580189656139</v>
      </c>
      <c r="AE65" s="751">
        <v>26929.290094828069</v>
      </c>
      <c r="AF65" s="751">
        <v>21651.149236241767</v>
      </c>
      <c r="AG65" s="751">
        <v>21651.149236241767</v>
      </c>
      <c r="AH65" s="751">
        <v>19981.533250362427</v>
      </c>
      <c r="AI65" s="751">
        <v>8886.6657312932621</v>
      </c>
      <c r="AJ65" s="822">
        <v>5385.8580189656132</v>
      </c>
      <c r="AK65" s="823">
        <v>21543.432075862453</v>
      </c>
      <c r="AL65" s="823">
        <v>21543.432075862453</v>
      </c>
      <c r="AM65" s="823">
        <v>0</v>
      </c>
      <c r="AN65" s="823">
        <v>5385.8580189656132</v>
      </c>
      <c r="AO65" s="823">
        <v>0</v>
      </c>
      <c r="AP65" s="823">
        <v>0</v>
      </c>
      <c r="AQ65" s="751">
        <v>5385.8580189656132</v>
      </c>
      <c r="AR65" s="751">
        <v>0</v>
      </c>
      <c r="AS65" s="824">
        <v>338770.46939293708</v>
      </c>
      <c r="AT65" s="807"/>
      <c r="AU65" s="750">
        <v>84692.617348234271</v>
      </c>
      <c r="AV65" s="751">
        <v>84692.617348234271</v>
      </c>
      <c r="AW65" s="751">
        <v>84692.617348234271</v>
      </c>
      <c r="AX65" s="751">
        <v>84692.617348234271</v>
      </c>
      <c r="AY65" s="752">
        <v>338770.46939293708</v>
      </c>
      <c r="AZ65" s="729"/>
      <c r="BA65" s="730">
        <v>40932.520944138661</v>
      </c>
      <c r="BB65" s="731">
        <v>66784.639435173609</v>
      </c>
      <c r="BC65" s="604">
        <v>177194.7288239687</v>
      </c>
      <c r="BD65" s="604">
        <v>53858.580189656132</v>
      </c>
      <c r="BE65" s="751">
        <v>0</v>
      </c>
      <c r="BF65" s="615">
        <v>338770.46939293708</v>
      </c>
    </row>
    <row r="66" spans="1:58" x14ac:dyDescent="0.25">
      <c r="A66" s="183"/>
      <c r="B66" s="184"/>
      <c r="C66" s="184"/>
      <c r="D66" s="185"/>
      <c r="E66" s="795"/>
      <c r="F66" s="796"/>
      <c r="G66" s="796"/>
      <c r="H66" s="796"/>
      <c r="I66" s="796"/>
      <c r="J66" s="796"/>
      <c r="K66" s="796"/>
      <c r="L66" s="796"/>
      <c r="M66" s="796"/>
      <c r="N66" s="797"/>
      <c r="O66" s="795"/>
      <c r="P66" s="796"/>
      <c r="Q66" s="796"/>
      <c r="R66" s="796"/>
      <c r="S66" s="796"/>
      <c r="T66" s="796"/>
      <c r="U66" s="796"/>
      <c r="V66" s="796"/>
      <c r="W66" s="796"/>
      <c r="X66" s="798"/>
      <c r="Y66" s="796"/>
      <c r="Z66" s="795"/>
      <c r="AA66" s="796"/>
      <c r="AB66" s="796"/>
      <c r="AC66" s="796"/>
      <c r="AD66" s="796"/>
      <c r="AE66" s="796"/>
      <c r="AF66" s="796"/>
      <c r="AG66" s="796"/>
      <c r="AH66" s="796"/>
      <c r="AI66" s="796"/>
      <c r="AJ66" s="797"/>
      <c r="AK66" s="796"/>
      <c r="AL66" s="796"/>
      <c r="AM66" s="796"/>
      <c r="AN66" s="796"/>
      <c r="AO66" s="796"/>
      <c r="AP66" s="796"/>
      <c r="AQ66" s="796"/>
      <c r="AR66" s="796"/>
      <c r="AS66" s="799"/>
      <c r="AT66" s="800"/>
      <c r="AU66" s="759"/>
      <c r="AV66" s="760"/>
      <c r="AW66" s="760"/>
      <c r="AX66" s="760"/>
      <c r="AY66" s="761"/>
      <c r="AZ66" s="729"/>
      <c r="BA66" s="730"/>
      <c r="BB66" s="731"/>
      <c r="BC66" s="604"/>
      <c r="BD66" s="604"/>
      <c r="BE66" s="796"/>
      <c r="BF66" s="615"/>
    </row>
    <row r="67" spans="1:58" x14ac:dyDescent="0.25">
      <c r="A67" s="249">
        <v>30</v>
      </c>
      <c r="B67" s="258" t="s">
        <v>129</v>
      </c>
      <c r="C67" s="258"/>
      <c r="D67" s="259"/>
      <c r="E67" s="801"/>
      <c r="F67" s="802"/>
      <c r="G67" s="802"/>
      <c r="H67" s="802"/>
      <c r="I67" s="803"/>
      <c r="J67" s="803"/>
      <c r="K67" s="803"/>
      <c r="L67" s="804"/>
      <c r="M67" s="804"/>
      <c r="N67" s="805"/>
      <c r="O67" s="801"/>
      <c r="P67" s="802"/>
      <c r="Q67" s="802"/>
      <c r="R67" s="802"/>
      <c r="S67" s="802"/>
      <c r="T67" s="803"/>
      <c r="U67" s="803"/>
      <c r="V67" s="803"/>
      <c r="W67" s="803"/>
      <c r="X67" s="803"/>
      <c r="Y67" s="803"/>
      <c r="Z67" s="801"/>
      <c r="AA67" s="803"/>
      <c r="AB67" s="803"/>
      <c r="AC67" s="803"/>
      <c r="AD67" s="803"/>
      <c r="AE67" s="803"/>
      <c r="AF67" s="803"/>
      <c r="AG67" s="803"/>
      <c r="AH67" s="803"/>
      <c r="AI67" s="803"/>
      <c r="AJ67" s="805"/>
      <c r="AK67" s="802"/>
      <c r="AL67" s="802"/>
      <c r="AM67" s="802"/>
      <c r="AN67" s="802"/>
      <c r="AO67" s="802"/>
      <c r="AP67" s="802"/>
      <c r="AQ67" s="803"/>
      <c r="AR67" s="804"/>
      <c r="AS67" s="806"/>
      <c r="AT67" s="807"/>
      <c r="AU67" s="750"/>
      <c r="AV67" s="751"/>
      <c r="AW67" s="751"/>
      <c r="AX67" s="751"/>
      <c r="AY67" s="752"/>
      <c r="AZ67" s="729"/>
      <c r="BA67" s="730"/>
      <c r="BB67" s="731"/>
      <c r="BC67" s="604"/>
      <c r="BD67" s="604"/>
      <c r="BE67" s="804"/>
      <c r="BF67" s="615"/>
    </row>
    <row r="68" spans="1:58" x14ac:dyDescent="0.25">
      <c r="A68" s="174"/>
      <c r="B68" s="258">
        <v>3200</v>
      </c>
      <c r="C68" s="258" t="s">
        <v>130</v>
      </c>
      <c r="D68" s="259"/>
      <c r="E68" s="801"/>
      <c r="F68" s="802"/>
      <c r="G68" s="802"/>
      <c r="H68" s="802"/>
      <c r="I68" s="803"/>
      <c r="J68" s="803"/>
      <c r="K68" s="803"/>
      <c r="L68" s="804"/>
      <c r="M68" s="804"/>
      <c r="N68" s="805"/>
      <c r="O68" s="801"/>
      <c r="P68" s="802"/>
      <c r="Q68" s="802"/>
      <c r="R68" s="802"/>
      <c r="S68" s="802"/>
      <c r="T68" s="803"/>
      <c r="U68" s="803"/>
      <c r="V68" s="803"/>
      <c r="W68" s="803"/>
      <c r="X68" s="803"/>
      <c r="Y68" s="803"/>
      <c r="Z68" s="801"/>
      <c r="AA68" s="803"/>
      <c r="AB68" s="803"/>
      <c r="AC68" s="803"/>
      <c r="AD68" s="803"/>
      <c r="AE68" s="803"/>
      <c r="AF68" s="803"/>
      <c r="AG68" s="803"/>
      <c r="AH68" s="803"/>
      <c r="AI68" s="803"/>
      <c r="AJ68" s="805"/>
      <c r="AK68" s="802"/>
      <c r="AL68" s="802"/>
      <c r="AM68" s="802"/>
      <c r="AN68" s="802"/>
      <c r="AO68" s="802"/>
      <c r="AP68" s="802"/>
      <c r="AQ68" s="803"/>
      <c r="AR68" s="804"/>
      <c r="AS68" s="806"/>
      <c r="AT68" s="807"/>
      <c r="AU68" s="768"/>
      <c r="AV68" s="789"/>
      <c r="AW68" s="789"/>
      <c r="AX68" s="789"/>
      <c r="AY68" s="770"/>
      <c r="AZ68" s="729"/>
      <c r="BA68" s="730"/>
      <c r="BB68" s="731"/>
      <c r="BC68" s="604"/>
      <c r="BD68" s="604"/>
      <c r="BE68" s="804"/>
      <c r="BF68" s="615"/>
    </row>
    <row r="69" spans="1:58" ht="30" x14ac:dyDescent="0.25">
      <c r="A69" s="174"/>
      <c r="B69" s="258"/>
      <c r="C69" s="212">
        <v>3201</v>
      </c>
      <c r="D69" s="237" t="s">
        <v>131</v>
      </c>
      <c r="E69" s="816">
        <v>0</v>
      </c>
      <c r="F69" s="817">
        <v>131.44819964303881</v>
      </c>
      <c r="G69" s="817">
        <v>1971.7229946455823</v>
      </c>
      <c r="H69" s="817">
        <v>1971.7229946455823</v>
      </c>
      <c r="I69" s="818">
        <v>0</v>
      </c>
      <c r="J69" s="818">
        <v>0</v>
      </c>
      <c r="K69" s="818">
        <v>0</v>
      </c>
      <c r="L69" s="819">
        <v>1314.4819964303879</v>
      </c>
      <c r="M69" s="819">
        <v>328.62049910759697</v>
      </c>
      <c r="N69" s="820">
        <v>12434.999686231471</v>
      </c>
      <c r="O69" s="816">
        <v>0</v>
      </c>
      <c r="P69" s="817">
        <v>3186.4961713931675</v>
      </c>
      <c r="Q69" s="817">
        <v>3288.6274589378199</v>
      </c>
      <c r="R69" s="817">
        <v>3186.4961713931675</v>
      </c>
      <c r="S69" s="817">
        <v>9661.6198017241568</v>
      </c>
      <c r="T69" s="818">
        <v>0</v>
      </c>
      <c r="U69" s="818">
        <v>612.7877252679167</v>
      </c>
      <c r="V69" s="818">
        <v>1797.5106607858895</v>
      </c>
      <c r="W69" s="818">
        <v>8272.6342911168776</v>
      </c>
      <c r="X69" s="818">
        <v>0</v>
      </c>
      <c r="Y69" s="818">
        <v>9661.6198017241568</v>
      </c>
      <c r="Z69" s="816">
        <v>0</v>
      </c>
      <c r="AA69" s="818">
        <v>39.562325482204272</v>
      </c>
      <c r="AB69" s="818">
        <v>3006.7367366475255</v>
      </c>
      <c r="AC69" s="734">
        <v>0</v>
      </c>
      <c r="AD69" s="818">
        <v>0</v>
      </c>
      <c r="AE69" s="818">
        <v>696.2969284867952</v>
      </c>
      <c r="AF69" s="818">
        <v>3742.5959906165249</v>
      </c>
      <c r="AG69" s="818">
        <v>0</v>
      </c>
      <c r="AH69" s="818">
        <v>0</v>
      </c>
      <c r="AI69" s="818">
        <v>0</v>
      </c>
      <c r="AJ69" s="820">
        <v>0</v>
      </c>
      <c r="AK69" s="817">
        <v>0</v>
      </c>
      <c r="AL69" s="817">
        <v>0</v>
      </c>
      <c r="AM69" s="817">
        <v>0</v>
      </c>
      <c r="AN69" s="817">
        <v>0</v>
      </c>
      <c r="AO69" s="817">
        <v>0</v>
      </c>
      <c r="AP69" s="817">
        <v>6582.8372609072476</v>
      </c>
      <c r="AQ69" s="818">
        <v>0</v>
      </c>
      <c r="AR69" s="819"/>
      <c r="AS69" s="725">
        <v>71888.817695187099</v>
      </c>
      <c r="AT69" s="726"/>
      <c r="AU69" s="727">
        <v>17972.204423796775</v>
      </c>
      <c r="AV69" s="727">
        <v>17972.204423796775</v>
      </c>
      <c r="AW69" s="727">
        <v>17972.204423796775</v>
      </c>
      <c r="AX69" s="727">
        <v>17972.204423796775</v>
      </c>
      <c r="AY69" s="728">
        <v>71888.817695187099</v>
      </c>
      <c r="AZ69" s="729"/>
      <c r="BA69" s="730">
        <v>18152.996370703659</v>
      </c>
      <c r="BB69" s="731">
        <v>39667.792082343149</v>
      </c>
      <c r="BC69" s="604">
        <v>7485.1919812330507</v>
      </c>
      <c r="BD69" s="604">
        <v>6582.8372609072476</v>
      </c>
      <c r="BE69" s="819">
        <v>0</v>
      </c>
      <c r="BF69" s="615">
        <v>71888.817695187114</v>
      </c>
    </row>
    <row r="70" spans="1:58" x14ac:dyDescent="0.25">
      <c r="A70" s="174"/>
      <c r="B70" s="258"/>
      <c r="C70" s="212">
        <v>3202</v>
      </c>
      <c r="D70" s="237" t="s">
        <v>132</v>
      </c>
      <c r="E70" s="816">
        <v>0</v>
      </c>
      <c r="F70" s="817">
        <v>1314.4819964303879</v>
      </c>
      <c r="G70" s="817">
        <v>0</v>
      </c>
      <c r="H70" s="817">
        <v>0</v>
      </c>
      <c r="I70" s="818">
        <v>657.24099821519394</v>
      </c>
      <c r="J70" s="818">
        <v>0</v>
      </c>
      <c r="K70" s="818">
        <v>0</v>
      </c>
      <c r="L70" s="819">
        <v>0</v>
      </c>
      <c r="M70" s="819">
        <v>0</v>
      </c>
      <c r="N70" s="820">
        <v>5586.5484848291499</v>
      </c>
      <c r="O70" s="816">
        <v>0</v>
      </c>
      <c r="P70" s="817">
        <v>1446.8599068825813</v>
      </c>
      <c r="Q70" s="817">
        <v>1446.8599068825813</v>
      </c>
      <c r="R70" s="817">
        <v>1446.8599068825813</v>
      </c>
      <c r="S70" s="817">
        <v>4340.5797206477437</v>
      </c>
      <c r="T70" s="818">
        <v>0</v>
      </c>
      <c r="U70" s="818">
        <v>1021.3128754465282</v>
      </c>
      <c r="V70" s="818">
        <v>765.98465658489602</v>
      </c>
      <c r="W70" s="818">
        <v>3063.9386263395841</v>
      </c>
      <c r="X70" s="818">
        <v>170.21881257442135</v>
      </c>
      <c r="Y70" s="818">
        <v>4510.798533222166</v>
      </c>
      <c r="Z70" s="816">
        <v>65.93720913700713</v>
      </c>
      <c r="AA70" s="818">
        <v>593.43488223306417</v>
      </c>
      <c r="AB70" s="818">
        <v>1186.8697644661283</v>
      </c>
      <c r="AC70" s="734">
        <v>0</v>
      </c>
      <c r="AD70" s="818">
        <v>26929.290094828069</v>
      </c>
      <c r="AE70" s="818">
        <v>26929.290094828069</v>
      </c>
      <c r="AF70" s="818">
        <v>1681.3988329936819</v>
      </c>
      <c r="AG70" s="818">
        <v>197.81162741102139</v>
      </c>
      <c r="AH70" s="818">
        <v>0</v>
      </c>
      <c r="AI70" s="818">
        <v>0</v>
      </c>
      <c r="AJ70" s="820">
        <v>197.81162741102139</v>
      </c>
      <c r="AK70" s="817">
        <v>0</v>
      </c>
      <c r="AL70" s="817">
        <v>0</v>
      </c>
      <c r="AM70" s="817">
        <v>0</v>
      </c>
      <c r="AN70" s="817">
        <v>626.93688199116639</v>
      </c>
      <c r="AO70" s="817">
        <v>0</v>
      </c>
      <c r="AP70" s="817">
        <v>1253.8737639823328</v>
      </c>
      <c r="AQ70" s="818">
        <v>0</v>
      </c>
      <c r="AR70" s="818">
        <v>0</v>
      </c>
      <c r="AS70" s="725">
        <v>85434.339204219374</v>
      </c>
      <c r="AT70" s="726"/>
      <c r="AU70" s="727">
        <v>21358.584801054843</v>
      </c>
      <c r="AV70" s="727">
        <v>21358.584801054843</v>
      </c>
      <c r="AW70" s="727">
        <v>21358.584801054843</v>
      </c>
      <c r="AX70" s="727">
        <v>21358.584801054843</v>
      </c>
      <c r="AY70" s="728">
        <v>85434.339204219374</v>
      </c>
      <c r="AZ70" s="729"/>
      <c r="BA70" s="730">
        <v>7558.2714794747317</v>
      </c>
      <c r="BB70" s="731">
        <v>18213.412945463086</v>
      </c>
      <c r="BC70" s="604">
        <v>57781.84413330807</v>
      </c>
      <c r="BD70" s="604">
        <v>1880.810645973499</v>
      </c>
      <c r="BE70" s="818">
        <v>0</v>
      </c>
      <c r="BF70" s="615">
        <v>85434.339204219388</v>
      </c>
    </row>
    <row r="71" spans="1:58" ht="30" x14ac:dyDescent="0.25">
      <c r="A71" s="174"/>
      <c r="B71" s="258"/>
      <c r="C71" s="212">
        <v>3203</v>
      </c>
      <c r="D71" s="237" t="s">
        <v>133</v>
      </c>
      <c r="E71" s="816">
        <v>0</v>
      </c>
      <c r="F71" s="817">
        <v>1445.9301960734267</v>
      </c>
      <c r="G71" s="817">
        <v>1971.7229946455823</v>
      </c>
      <c r="H71" s="817">
        <v>0</v>
      </c>
      <c r="I71" s="818">
        <v>0</v>
      </c>
      <c r="J71" s="818">
        <v>6243.789483044342</v>
      </c>
      <c r="K71" s="818">
        <v>4600.6869875063585</v>
      </c>
      <c r="L71" s="819">
        <v>1643.1024955379851</v>
      </c>
      <c r="M71" s="819">
        <v>0</v>
      </c>
      <c r="N71" s="820">
        <v>6703.8581817949789</v>
      </c>
      <c r="O71" s="816">
        <v>0</v>
      </c>
      <c r="P71" s="817">
        <v>3744.8138766372699</v>
      </c>
      <c r="Q71" s="817">
        <v>1804.3194132888664</v>
      </c>
      <c r="R71" s="817">
        <v>2383.0633760418991</v>
      </c>
      <c r="S71" s="817">
        <v>5889.570915074979</v>
      </c>
      <c r="T71" s="818">
        <v>680.8752502976854</v>
      </c>
      <c r="U71" s="818">
        <v>2553.2821886163201</v>
      </c>
      <c r="V71" s="818">
        <v>8681.1594412954873</v>
      </c>
      <c r="W71" s="818">
        <v>1634.1006007144451</v>
      </c>
      <c r="X71" s="818">
        <v>1872.4069383186345</v>
      </c>
      <c r="Y71" s="818">
        <v>7081.1026030959274</v>
      </c>
      <c r="Z71" s="816">
        <v>1516.555810151164</v>
      </c>
      <c r="AA71" s="818">
        <v>3164.9860385763423</v>
      </c>
      <c r="AB71" s="818">
        <v>632.99720771526836</v>
      </c>
      <c r="AC71" s="734">
        <v>0</v>
      </c>
      <c r="AD71" s="818">
        <v>0</v>
      </c>
      <c r="AE71" s="818">
        <v>3362.7976659873639</v>
      </c>
      <c r="AF71" s="818">
        <v>2017.6785995924183</v>
      </c>
      <c r="AG71" s="818">
        <v>2175.9279015212351</v>
      </c>
      <c r="AH71" s="818">
        <v>0</v>
      </c>
      <c r="AI71" s="818">
        <v>0</v>
      </c>
      <c r="AJ71" s="820">
        <v>2175.9279015212351</v>
      </c>
      <c r="AK71" s="817">
        <v>0</v>
      </c>
      <c r="AL71" s="817">
        <v>0</v>
      </c>
      <c r="AM71" s="817">
        <v>0</v>
      </c>
      <c r="AN71" s="817">
        <v>6896.3057019028311</v>
      </c>
      <c r="AO71" s="817">
        <v>0</v>
      </c>
      <c r="AP71" s="817">
        <v>5642.4319379204971</v>
      </c>
      <c r="AQ71" s="818">
        <v>0</v>
      </c>
      <c r="AR71" s="818">
        <v>0</v>
      </c>
      <c r="AS71" s="725">
        <v>86519.39370687255</v>
      </c>
      <c r="AT71" s="726"/>
      <c r="AU71" s="727">
        <v>21629.848426718137</v>
      </c>
      <c r="AV71" s="727">
        <v>21629.848426718137</v>
      </c>
      <c r="AW71" s="727">
        <v>21629.848426718137</v>
      </c>
      <c r="AX71" s="727">
        <v>21629.848426718137</v>
      </c>
      <c r="AY71" s="728">
        <v>86519.39370687255</v>
      </c>
      <c r="AZ71" s="729"/>
      <c r="BA71" s="730">
        <v>22609.090338602673</v>
      </c>
      <c r="BB71" s="731">
        <v>36324.694603381518</v>
      </c>
      <c r="BC71" s="604">
        <v>15046.871125065027</v>
      </c>
      <c r="BD71" s="604">
        <v>12538.737639823328</v>
      </c>
      <c r="BE71" s="818">
        <v>0</v>
      </c>
      <c r="BF71" s="615">
        <v>86519.39370687255</v>
      </c>
    </row>
    <row r="72" spans="1:58" ht="30" x14ac:dyDescent="0.25">
      <c r="A72" s="174"/>
      <c r="B72" s="258"/>
      <c r="C72" s="212">
        <v>3204</v>
      </c>
      <c r="D72" s="237" t="s">
        <v>134</v>
      </c>
      <c r="E72" s="816">
        <v>0</v>
      </c>
      <c r="F72" s="817">
        <v>0</v>
      </c>
      <c r="G72" s="817">
        <v>0</v>
      </c>
      <c r="H72" s="817">
        <v>0</v>
      </c>
      <c r="I72" s="818">
        <v>0</v>
      </c>
      <c r="J72" s="818">
        <v>657.24099821519394</v>
      </c>
      <c r="K72" s="818">
        <v>0</v>
      </c>
      <c r="L72" s="819">
        <v>657.24099821519394</v>
      </c>
      <c r="M72" s="819">
        <v>0</v>
      </c>
      <c r="N72" s="820">
        <v>5586.5484848291499</v>
      </c>
      <c r="O72" s="816">
        <v>0</v>
      </c>
      <c r="P72" s="817">
        <v>1446.8599068825813</v>
      </c>
      <c r="Q72" s="817">
        <v>1446.8599068825813</v>
      </c>
      <c r="R72" s="817">
        <v>1446.8599068825813</v>
      </c>
      <c r="S72" s="817">
        <v>4340.5797206477437</v>
      </c>
      <c r="T72" s="818">
        <v>0</v>
      </c>
      <c r="U72" s="818">
        <v>0</v>
      </c>
      <c r="V72" s="818">
        <v>2297.9539697546884</v>
      </c>
      <c r="W72" s="818">
        <v>3063.9386263395841</v>
      </c>
      <c r="X72" s="818">
        <v>340.4376251488427</v>
      </c>
      <c r="Y72" s="818">
        <v>4681.0173457965866</v>
      </c>
      <c r="Z72" s="816">
        <v>131.87441827401426</v>
      </c>
      <c r="AA72" s="818">
        <v>395.62325482204278</v>
      </c>
      <c r="AB72" s="818">
        <v>1186.8697644661283</v>
      </c>
      <c r="AC72" s="734">
        <v>395.62325482204278</v>
      </c>
      <c r="AD72" s="818">
        <v>0</v>
      </c>
      <c r="AE72" s="818">
        <v>494.52906852755342</v>
      </c>
      <c r="AF72" s="818">
        <v>1681.3988329936819</v>
      </c>
      <c r="AG72" s="818">
        <v>395.62325482204278</v>
      </c>
      <c r="AH72" s="818">
        <v>0</v>
      </c>
      <c r="AI72" s="818">
        <v>395.62325482204278</v>
      </c>
      <c r="AJ72" s="820">
        <v>0</v>
      </c>
      <c r="AK72" s="817">
        <v>0</v>
      </c>
      <c r="AL72" s="817">
        <v>0</v>
      </c>
      <c r="AM72" s="817">
        <v>0</v>
      </c>
      <c r="AN72" s="817">
        <v>1253.8737639823328</v>
      </c>
      <c r="AO72" s="817">
        <v>0</v>
      </c>
      <c r="AP72" s="817">
        <v>1253.8737639823328</v>
      </c>
      <c r="AQ72" s="818">
        <v>0</v>
      </c>
      <c r="AR72" s="818">
        <v>0</v>
      </c>
      <c r="AS72" s="725">
        <v>33550.450121108945</v>
      </c>
      <c r="AT72" s="726"/>
      <c r="AU72" s="727">
        <v>8387.6125302772361</v>
      </c>
      <c r="AV72" s="727">
        <v>8387.6125302772361</v>
      </c>
      <c r="AW72" s="727">
        <v>8387.6125302772361</v>
      </c>
      <c r="AX72" s="727">
        <v>8387.6125302772361</v>
      </c>
      <c r="AY72" s="728">
        <v>33550.450121108945</v>
      </c>
      <c r="AZ72" s="729"/>
      <c r="BA72" s="730">
        <v>6901.0304812595377</v>
      </c>
      <c r="BB72" s="731">
        <v>19064.507008335189</v>
      </c>
      <c r="BC72" s="604">
        <v>5077.1651035495506</v>
      </c>
      <c r="BD72" s="604">
        <v>2507.7475279646656</v>
      </c>
      <c r="BE72" s="818">
        <v>0</v>
      </c>
      <c r="BF72" s="615">
        <v>33550.450121108945</v>
      </c>
    </row>
    <row r="73" spans="1:58" ht="30" x14ac:dyDescent="0.25">
      <c r="A73" s="174"/>
      <c r="B73" s="258"/>
      <c r="C73" s="212">
        <v>3205</v>
      </c>
      <c r="D73" s="237" t="s">
        <v>135</v>
      </c>
      <c r="E73" s="816">
        <v>0</v>
      </c>
      <c r="F73" s="817">
        <v>0</v>
      </c>
      <c r="G73" s="817">
        <v>0</v>
      </c>
      <c r="H73" s="817">
        <v>0</v>
      </c>
      <c r="I73" s="818">
        <v>0</v>
      </c>
      <c r="J73" s="818">
        <v>10187.235472335507</v>
      </c>
      <c r="K73" s="818">
        <v>4600.6869875063585</v>
      </c>
      <c r="L73" s="819">
        <v>1314.4819964303879</v>
      </c>
      <c r="M73" s="819">
        <v>0</v>
      </c>
      <c r="N73" s="820">
        <v>5586.5484848291499</v>
      </c>
      <c r="O73" s="816">
        <v>0</v>
      </c>
      <c r="P73" s="817">
        <v>2468.1727823291099</v>
      </c>
      <c r="Q73" s="817">
        <v>1446.8599068825813</v>
      </c>
      <c r="R73" s="817">
        <v>1787.297532031424</v>
      </c>
      <c r="S73" s="817">
        <v>4681.0173457965866</v>
      </c>
      <c r="T73" s="818">
        <v>340.4376251488427</v>
      </c>
      <c r="U73" s="818">
        <v>1787.297532031424</v>
      </c>
      <c r="V73" s="818">
        <v>7915.1747847105926</v>
      </c>
      <c r="W73" s="818">
        <v>3063.9386263395841</v>
      </c>
      <c r="X73" s="818">
        <v>2468.1727823291094</v>
      </c>
      <c r="Y73" s="818">
        <v>6808.7525029768531</v>
      </c>
      <c r="Z73" s="816">
        <v>1351.7127873086463</v>
      </c>
      <c r="AA73" s="818">
        <v>3560.6092933983846</v>
      </c>
      <c r="AB73" s="818">
        <v>1186.8697644661283</v>
      </c>
      <c r="AC73" s="734">
        <v>395.62325482204278</v>
      </c>
      <c r="AD73" s="818">
        <v>0</v>
      </c>
      <c r="AE73" s="818">
        <v>2670.4569700487887</v>
      </c>
      <c r="AF73" s="818">
        <v>1681.3988329936819</v>
      </c>
      <c r="AG73" s="818">
        <v>2868.2685974598103</v>
      </c>
      <c r="AH73" s="818">
        <v>0</v>
      </c>
      <c r="AI73" s="818">
        <v>395.62325482204278</v>
      </c>
      <c r="AJ73" s="820">
        <v>2472.645342637768</v>
      </c>
      <c r="AK73" s="817">
        <v>0</v>
      </c>
      <c r="AL73" s="817">
        <v>0</v>
      </c>
      <c r="AM73" s="817">
        <v>0</v>
      </c>
      <c r="AN73" s="817">
        <v>9090.5847888719145</v>
      </c>
      <c r="AO73" s="817">
        <v>0</v>
      </c>
      <c r="AP73" s="817">
        <v>6269.3688199116641</v>
      </c>
      <c r="AQ73" s="818">
        <v>0</v>
      </c>
      <c r="AR73" s="818">
        <v>0</v>
      </c>
      <c r="AS73" s="725">
        <v>86399.23606841838</v>
      </c>
      <c r="AT73" s="726"/>
      <c r="AU73" s="727">
        <v>21599.809017104595</v>
      </c>
      <c r="AV73" s="727">
        <v>21599.809017104595</v>
      </c>
      <c r="AW73" s="727">
        <v>21599.809017104595</v>
      </c>
      <c r="AX73" s="727">
        <v>21599.809017104595</v>
      </c>
      <c r="AY73" s="728">
        <v>86399.23606841838</v>
      </c>
      <c r="AZ73" s="729"/>
      <c r="BA73" s="730">
        <v>21688.952941101405</v>
      </c>
      <c r="BB73" s="731">
        <v>32767.121420576106</v>
      </c>
      <c r="BC73" s="604">
        <v>16583.208097957293</v>
      </c>
      <c r="BD73" s="604">
        <v>15359.953608783579</v>
      </c>
      <c r="BE73" s="818">
        <v>0</v>
      </c>
      <c r="BF73" s="615">
        <v>86399.23606841838</v>
      </c>
    </row>
    <row r="74" spans="1:58" x14ac:dyDescent="0.25">
      <c r="A74" s="174"/>
      <c r="B74" s="258"/>
      <c r="C74" s="212"/>
      <c r="D74" s="237"/>
      <c r="E74" s="816"/>
      <c r="F74" s="817"/>
      <c r="G74" s="817"/>
      <c r="H74" s="817"/>
      <c r="I74" s="818"/>
      <c r="J74" s="818"/>
      <c r="K74" s="818"/>
      <c r="L74" s="819"/>
      <c r="M74" s="819"/>
      <c r="N74" s="820"/>
      <c r="O74" s="816"/>
      <c r="P74" s="817"/>
      <c r="Q74" s="817"/>
      <c r="R74" s="817"/>
      <c r="S74" s="817"/>
      <c r="T74" s="818"/>
      <c r="U74" s="818"/>
      <c r="V74" s="818"/>
      <c r="W74" s="818"/>
      <c r="X74" s="818"/>
      <c r="Y74" s="818"/>
      <c r="Z74" s="816"/>
      <c r="AA74" s="818"/>
      <c r="AB74" s="818"/>
      <c r="AC74" s="818"/>
      <c r="AD74" s="818"/>
      <c r="AE74" s="818"/>
      <c r="AF74" s="818"/>
      <c r="AG74" s="818"/>
      <c r="AH74" s="818"/>
      <c r="AI74" s="818"/>
      <c r="AJ74" s="820"/>
      <c r="AK74" s="817"/>
      <c r="AL74" s="817"/>
      <c r="AM74" s="817"/>
      <c r="AN74" s="817"/>
      <c r="AO74" s="817"/>
      <c r="AP74" s="817"/>
      <c r="AQ74" s="818"/>
      <c r="AR74" s="818"/>
      <c r="AS74" s="821"/>
      <c r="AT74" s="788"/>
      <c r="AU74" s="768"/>
      <c r="AV74" s="789"/>
      <c r="AW74" s="789"/>
      <c r="AX74" s="789"/>
      <c r="AY74" s="770"/>
      <c r="AZ74" s="729"/>
      <c r="BA74" s="730"/>
      <c r="BB74" s="731"/>
      <c r="BC74" s="604"/>
      <c r="BD74" s="604"/>
      <c r="BE74" s="818"/>
      <c r="BF74" s="615"/>
    </row>
    <row r="75" spans="1:58" x14ac:dyDescent="0.25">
      <c r="A75" s="249"/>
      <c r="B75" s="258"/>
      <c r="C75" s="258">
        <v>3299</v>
      </c>
      <c r="D75" s="269" t="s">
        <v>106</v>
      </c>
      <c r="E75" s="750">
        <v>0</v>
      </c>
      <c r="F75" s="750">
        <v>2891.8603921468534</v>
      </c>
      <c r="G75" s="750">
        <v>3943.4459892911646</v>
      </c>
      <c r="H75" s="750">
        <v>1971.7229946455823</v>
      </c>
      <c r="I75" s="751">
        <v>657.24099821519394</v>
      </c>
      <c r="J75" s="751">
        <v>17088.265953595044</v>
      </c>
      <c r="K75" s="751">
        <v>9201.373975012717</v>
      </c>
      <c r="L75" s="751">
        <v>4929.307486613955</v>
      </c>
      <c r="M75" s="751">
        <v>328.62049910759697</v>
      </c>
      <c r="N75" s="822">
        <v>35898.503322513898</v>
      </c>
      <c r="O75" s="750">
        <v>0</v>
      </c>
      <c r="P75" s="750">
        <v>12293.202644124709</v>
      </c>
      <c r="Q75" s="750">
        <v>9433.5265928744302</v>
      </c>
      <c r="R75" s="750">
        <v>10250.576893231651</v>
      </c>
      <c r="S75" s="750">
        <v>28913.367503891212</v>
      </c>
      <c r="T75" s="751">
        <v>1021.3128754465281</v>
      </c>
      <c r="U75" s="751">
        <v>5974.6803213621897</v>
      </c>
      <c r="V75" s="751">
        <v>21457.783513131551</v>
      </c>
      <c r="W75" s="751">
        <v>19098.550770850077</v>
      </c>
      <c r="X75" s="751">
        <v>4851.2361583710081</v>
      </c>
      <c r="Y75" s="751">
        <v>32743.290786815691</v>
      </c>
      <c r="Z75" s="750">
        <v>3066.0802248708314</v>
      </c>
      <c r="AA75" s="751">
        <v>7754.215794512038</v>
      </c>
      <c r="AB75" s="751">
        <v>7200.3432377611789</v>
      </c>
      <c r="AC75" s="751">
        <v>791.24650964408556</v>
      </c>
      <c r="AD75" s="751">
        <v>26929.290094828069</v>
      </c>
      <c r="AE75" s="751">
        <v>34153.370727878573</v>
      </c>
      <c r="AF75" s="751">
        <v>10804.471089189989</v>
      </c>
      <c r="AG75" s="751">
        <v>5637.6313812141098</v>
      </c>
      <c r="AH75" s="751">
        <v>0</v>
      </c>
      <c r="AI75" s="751">
        <v>791.24650964408556</v>
      </c>
      <c r="AJ75" s="822">
        <v>4846.3848715700242</v>
      </c>
      <c r="AK75" s="823">
        <v>0</v>
      </c>
      <c r="AL75" s="823">
        <v>0</v>
      </c>
      <c r="AM75" s="823">
        <v>0</v>
      </c>
      <c r="AN75" s="823">
        <v>17867.701136748245</v>
      </c>
      <c r="AO75" s="823">
        <v>0</v>
      </c>
      <c r="AP75" s="823">
        <v>21002.385546704074</v>
      </c>
      <c r="AQ75" s="751">
        <v>0</v>
      </c>
      <c r="AR75" s="751">
        <v>0</v>
      </c>
      <c r="AS75" s="824">
        <v>363792.23679580633</v>
      </c>
      <c r="AT75" s="749"/>
      <c r="AU75" s="750">
        <v>90948.059198951581</v>
      </c>
      <c r="AV75" s="751">
        <v>90948.059198951581</v>
      </c>
      <c r="AW75" s="751">
        <v>90948.059198951581</v>
      </c>
      <c r="AX75" s="751">
        <v>90948.059198951581</v>
      </c>
      <c r="AY75" s="752">
        <v>363792.23679580633</v>
      </c>
      <c r="AZ75" s="729"/>
      <c r="BA75" s="730">
        <v>76910.341611142008</v>
      </c>
      <c r="BB75" s="731">
        <v>146037.52806009905</v>
      </c>
      <c r="BC75" s="604">
        <v>101974.28044111299</v>
      </c>
      <c r="BD75" s="604">
        <v>38870.086683452319</v>
      </c>
      <c r="BE75" s="751">
        <v>0</v>
      </c>
      <c r="BF75" s="615">
        <v>363792.23679580638</v>
      </c>
    </row>
    <row r="76" spans="1:58" x14ac:dyDescent="0.25">
      <c r="A76" s="183"/>
      <c r="B76" s="184"/>
      <c r="C76" s="184"/>
      <c r="D76" s="185"/>
      <c r="E76" s="795"/>
      <c r="F76" s="796"/>
      <c r="G76" s="796"/>
      <c r="H76" s="796"/>
      <c r="I76" s="796"/>
      <c r="J76" s="796"/>
      <c r="K76" s="796"/>
      <c r="L76" s="796"/>
      <c r="M76" s="796"/>
      <c r="N76" s="797"/>
      <c r="O76" s="795"/>
      <c r="P76" s="796"/>
      <c r="Q76" s="796"/>
      <c r="R76" s="796"/>
      <c r="S76" s="796"/>
      <c r="T76" s="796"/>
      <c r="U76" s="796"/>
      <c r="V76" s="796"/>
      <c r="W76" s="796"/>
      <c r="X76" s="798"/>
      <c r="Y76" s="796"/>
      <c r="Z76" s="795"/>
      <c r="AA76" s="796"/>
      <c r="AB76" s="796"/>
      <c r="AC76" s="796"/>
      <c r="AD76" s="796"/>
      <c r="AE76" s="796"/>
      <c r="AF76" s="796"/>
      <c r="AG76" s="796"/>
      <c r="AH76" s="796"/>
      <c r="AI76" s="796"/>
      <c r="AJ76" s="797"/>
      <c r="AK76" s="796"/>
      <c r="AL76" s="796"/>
      <c r="AM76" s="796"/>
      <c r="AN76" s="796"/>
      <c r="AO76" s="796"/>
      <c r="AP76" s="796"/>
      <c r="AQ76" s="796"/>
      <c r="AR76" s="796"/>
      <c r="AS76" s="799"/>
      <c r="AT76" s="800"/>
      <c r="AU76" s="759"/>
      <c r="AV76" s="760"/>
      <c r="AW76" s="760"/>
      <c r="AX76" s="760"/>
      <c r="AY76" s="761"/>
      <c r="AZ76" s="729"/>
      <c r="BA76" s="730"/>
      <c r="BB76" s="731"/>
      <c r="BC76" s="604"/>
      <c r="BD76" s="604"/>
      <c r="BE76" s="796"/>
      <c r="BF76" s="615"/>
    </row>
    <row r="77" spans="1:58" x14ac:dyDescent="0.25">
      <c r="A77" s="174"/>
      <c r="B77" s="258">
        <v>3300</v>
      </c>
      <c r="C77" s="258" t="s">
        <v>136</v>
      </c>
      <c r="D77" s="259"/>
      <c r="E77" s="801"/>
      <c r="F77" s="802"/>
      <c r="G77" s="802"/>
      <c r="H77" s="802"/>
      <c r="I77" s="803"/>
      <c r="J77" s="803"/>
      <c r="K77" s="803"/>
      <c r="L77" s="804"/>
      <c r="M77" s="804"/>
      <c r="N77" s="805"/>
      <c r="O77" s="801"/>
      <c r="P77" s="802"/>
      <c r="Q77" s="802"/>
      <c r="R77" s="802"/>
      <c r="S77" s="802"/>
      <c r="T77" s="803"/>
      <c r="U77" s="803"/>
      <c r="V77" s="803"/>
      <c r="W77" s="803"/>
      <c r="X77" s="803"/>
      <c r="Y77" s="803"/>
      <c r="Z77" s="801"/>
      <c r="AA77" s="803"/>
      <c r="AB77" s="803"/>
      <c r="AC77" s="803"/>
      <c r="AD77" s="803"/>
      <c r="AE77" s="803"/>
      <c r="AF77" s="803"/>
      <c r="AG77" s="803"/>
      <c r="AH77" s="803"/>
      <c r="AI77" s="803"/>
      <c r="AJ77" s="805"/>
      <c r="AK77" s="802"/>
      <c r="AL77" s="802"/>
      <c r="AM77" s="802"/>
      <c r="AN77" s="802"/>
      <c r="AO77" s="802"/>
      <c r="AP77" s="802"/>
      <c r="AQ77" s="803"/>
      <c r="AR77" s="804"/>
      <c r="AS77" s="806"/>
      <c r="AT77" s="807"/>
      <c r="AU77" s="768"/>
      <c r="AV77" s="789"/>
      <c r="AW77" s="789"/>
      <c r="AX77" s="789"/>
      <c r="AY77" s="770"/>
      <c r="AZ77" s="729"/>
      <c r="BA77" s="730"/>
      <c r="BB77" s="731"/>
      <c r="BC77" s="604"/>
      <c r="BD77" s="604"/>
      <c r="BE77" s="804"/>
      <c r="BF77" s="615"/>
    </row>
    <row r="78" spans="1:58" x14ac:dyDescent="0.25">
      <c r="A78" s="174"/>
      <c r="B78" s="258"/>
      <c r="C78" s="212">
        <v>3301</v>
      </c>
      <c r="D78" s="237" t="s">
        <v>137</v>
      </c>
      <c r="E78" s="816">
        <v>0</v>
      </c>
      <c r="F78" s="817">
        <v>0</v>
      </c>
      <c r="G78" s="817">
        <v>0</v>
      </c>
      <c r="H78" s="817">
        <v>0</v>
      </c>
      <c r="I78" s="818">
        <v>0</v>
      </c>
      <c r="J78" s="818">
        <v>0</v>
      </c>
      <c r="K78" s="818">
        <v>0</v>
      </c>
      <c r="L78" s="819">
        <v>0</v>
      </c>
      <c r="M78" s="819">
        <v>0</v>
      </c>
      <c r="N78" s="820">
        <v>0</v>
      </c>
      <c r="O78" s="816">
        <v>0</v>
      </c>
      <c r="P78" s="817">
        <v>0</v>
      </c>
      <c r="Q78" s="817">
        <v>0</v>
      </c>
      <c r="R78" s="817">
        <v>0</v>
      </c>
      <c r="S78" s="817">
        <v>0</v>
      </c>
      <c r="T78" s="818">
        <v>0</v>
      </c>
      <c r="U78" s="818">
        <v>0</v>
      </c>
      <c r="V78" s="818">
        <v>0</v>
      </c>
      <c r="W78" s="818">
        <v>0</v>
      </c>
      <c r="X78" s="818">
        <v>0</v>
      </c>
      <c r="Y78" s="818">
        <v>0</v>
      </c>
      <c r="Z78" s="816">
        <v>0</v>
      </c>
      <c r="AA78" s="818">
        <v>0</v>
      </c>
      <c r="AB78" s="818">
        <v>0</v>
      </c>
      <c r="AC78" s="734">
        <v>0</v>
      </c>
      <c r="AD78" s="818">
        <v>0</v>
      </c>
      <c r="AE78" s="818">
        <v>0</v>
      </c>
      <c r="AF78" s="818">
        <v>0</v>
      </c>
      <c r="AG78" s="818">
        <v>0</v>
      </c>
      <c r="AH78" s="818">
        <v>0</v>
      </c>
      <c r="AI78" s="818">
        <v>0</v>
      </c>
      <c r="AJ78" s="820">
        <v>0</v>
      </c>
      <c r="AK78" s="817">
        <v>0</v>
      </c>
      <c r="AL78" s="817">
        <v>0</v>
      </c>
      <c r="AM78" s="817">
        <v>0</v>
      </c>
      <c r="AN78" s="817">
        <v>0</v>
      </c>
      <c r="AO78" s="817">
        <v>0</v>
      </c>
      <c r="AP78" s="817">
        <v>0</v>
      </c>
      <c r="AQ78" s="818">
        <v>0</v>
      </c>
      <c r="AR78" s="819">
        <v>82433.240000000005</v>
      </c>
      <c r="AS78" s="725">
        <v>82433.240000000005</v>
      </c>
      <c r="AT78" s="726"/>
      <c r="AU78" s="727">
        <v>20608.310000000001</v>
      </c>
      <c r="AV78" s="727">
        <v>20608.310000000001</v>
      </c>
      <c r="AW78" s="727">
        <v>20608.310000000001</v>
      </c>
      <c r="AX78" s="727">
        <v>20608.310000000001</v>
      </c>
      <c r="AY78" s="728">
        <v>82433.240000000005</v>
      </c>
      <c r="AZ78" s="729"/>
      <c r="BA78" s="730">
        <v>0</v>
      </c>
      <c r="BB78" s="731">
        <v>0</v>
      </c>
      <c r="BC78" s="604">
        <v>0</v>
      </c>
      <c r="BD78" s="604">
        <v>0</v>
      </c>
      <c r="BE78" s="819">
        <v>82433.240000000005</v>
      </c>
      <c r="BF78" s="615">
        <v>82433.240000000005</v>
      </c>
    </row>
    <row r="79" spans="1:58" x14ac:dyDescent="0.25">
      <c r="A79" s="174"/>
      <c r="B79" s="258"/>
      <c r="C79" s="212">
        <v>3302</v>
      </c>
      <c r="D79" s="237" t="s">
        <v>138</v>
      </c>
      <c r="E79" s="816">
        <v>3562.2462103263515</v>
      </c>
      <c r="F79" s="817">
        <v>1314.4819964303879</v>
      </c>
      <c r="G79" s="817">
        <v>4272.0664883987611</v>
      </c>
      <c r="H79" s="817">
        <v>5257.9279857215515</v>
      </c>
      <c r="I79" s="818">
        <v>3286.2049910759702</v>
      </c>
      <c r="J79" s="818">
        <v>2628.9639928607758</v>
      </c>
      <c r="K79" s="818">
        <v>2628.9639928607758</v>
      </c>
      <c r="L79" s="819">
        <v>6572.4099821519403</v>
      </c>
      <c r="M79" s="819">
        <v>0</v>
      </c>
      <c r="N79" s="820">
        <v>5271.0728056858561</v>
      </c>
      <c r="O79" s="816">
        <v>0</v>
      </c>
      <c r="P79" s="817">
        <v>1467.2861643915121</v>
      </c>
      <c r="Q79" s="817">
        <v>1314.0892330745328</v>
      </c>
      <c r="R79" s="817">
        <v>1824.7456707977967</v>
      </c>
      <c r="S79" s="817">
        <v>4095.4646305405768</v>
      </c>
      <c r="T79" s="818">
        <v>0</v>
      </c>
      <c r="U79" s="818">
        <v>153.19693131697917</v>
      </c>
      <c r="V79" s="818">
        <v>10264.194398237609</v>
      </c>
      <c r="W79" s="818">
        <v>2461.3640298261325</v>
      </c>
      <c r="X79" s="818">
        <v>2927.7635762800473</v>
      </c>
      <c r="Y79" s="818">
        <v>7023.2282068206241</v>
      </c>
      <c r="Z79" s="816">
        <v>1134.1199971565227</v>
      </c>
      <c r="AA79" s="818">
        <v>3461.7034796928747</v>
      </c>
      <c r="AB79" s="818">
        <v>953.45204412112309</v>
      </c>
      <c r="AC79" s="734">
        <v>0</v>
      </c>
      <c r="AD79" s="818">
        <v>1127.526276242822</v>
      </c>
      <c r="AE79" s="818">
        <v>2848.4874347187078</v>
      </c>
      <c r="AF79" s="818">
        <v>1586.4492518363913</v>
      </c>
      <c r="AG79" s="818">
        <v>3402.3599914695678</v>
      </c>
      <c r="AH79" s="818">
        <v>0</v>
      </c>
      <c r="AI79" s="818">
        <v>0</v>
      </c>
      <c r="AJ79" s="820">
        <v>2274.8337152267454</v>
      </c>
      <c r="AK79" s="817">
        <v>0</v>
      </c>
      <c r="AL79" s="817">
        <v>0</v>
      </c>
      <c r="AM79" s="817">
        <v>3573.5402273496484</v>
      </c>
      <c r="AN79" s="817">
        <v>10783.314370248063</v>
      </c>
      <c r="AO79" s="817">
        <v>0</v>
      </c>
      <c r="AP79" s="817">
        <v>25704.412161637825</v>
      </c>
      <c r="AQ79" s="818">
        <v>0</v>
      </c>
      <c r="AR79" s="818">
        <v>0</v>
      </c>
      <c r="AS79" s="725">
        <v>123175.87023649846</v>
      </c>
      <c r="AT79" s="726"/>
      <c r="AU79" s="727">
        <v>30793.967559124616</v>
      </c>
      <c r="AV79" s="727">
        <v>30793.967559124616</v>
      </c>
      <c r="AW79" s="727">
        <v>30793.967559124616</v>
      </c>
      <c r="AX79" s="727">
        <v>30793.967559124616</v>
      </c>
      <c r="AY79" s="728">
        <v>123175.87023649846</v>
      </c>
      <c r="AZ79" s="729"/>
      <c r="BA79" s="730">
        <v>34794.338445512367</v>
      </c>
      <c r="BB79" s="731">
        <v>31531.33284128581</v>
      </c>
      <c r="BC79" s="604">
        <v>16788.932190464755</v>
      </c>
      <c r="BD79" s="604">
        <v>40061.266759235536</v>
      </c>
      <c r="BE79" s="818">
        <v>0</v>
      </c>
      <c r="BF79" s="615">
        <v>123175.87023649845</v>
      </c>
    </row>
    <row r="80" spans="1:58" ht="30" x14ac:dyDescent="0.25">
      <c r="A80" s="174"/>
      <c r="B80" s="258"/>
      <c r="C80" s="212">
        <v>3303</v>
      </c>
      <c r="D80" s="237" t="s">
        <v>139</v>
      </c>
      <c r="E80" s="816">
        <v>0</v>
      </c>
      <c r="F80" s="817">
        <v>0</v>
      </c>
      <c r="G80" s="817">
        <v>0</v>
      </c>
      <c r="H80" s="817">
        <v>0</v>
      </c>
      <c r="I80" s="818">
        <v>0</v>
      </c>
      <c r="J80" s="818">
        <v>0</v>
      </c>
      <c r="K80" s="818">
        <v>538.58580189656141</v>
      </c>
      <c r="L80" s="819">
        <v>0</v>
      </c>
      <c r="M80" s="819">
        <v>0</v>
      </c>
      <c r="N80" s="820">
        <v>538.58580189656141</v>
      </c>
      <c r="O80" s="816">
        <v>538.58580189656141</v>
      </c>
      <c r="P80" s="817">
        <v>0</v>
      </c>
      <c r="Q80" s="817">
        <v>0</v>
      </c>
      <c r="R80" s="817">
        <v>0</v>
      </c>
      <c r="S80" s="817">
        <v>0</v>
      </c>
      <c r="T80" s="818">
        <v>0</v>
      </c>
      <c r="U80" s="818">
        <v>0</v>
      </c>
      <c r="V80" s="818">
        <v>0</v>
      </c>
      <c r="W80" s="818">
        <v>0</v>
      </c>
      <c r="X80" s="818">
        <v>0</v>
      </c>
      <c r="Y80" s="818">
        <v>3231.514811379368</v>
      </c>
      <c r="Z80" s="816">
        <v>0</v>
      </c>
      <c r="AA80" s="818">
        <v>0</v>
      </c>
      <c r="AB80" s="818">
        <v>0</v>
      </c>
      <c r="AC80" s="734">
        <v>3231.514811379368</v>
      </c>
      <c r="AD80" s="818">
        <v>0</v>
      </c>
      <c r="AE80" s="818">
        <v>0</v>
      </c>
      <c r="AF80" s="818">
        <v>1615.757405689684</v>
      </c>
      <c r="AG80" s="818">
        <v>0</v>
      </c>
      <c r="AH80" s="818">
        <v>0</v>
      </c>
      <c r="AI80" s="818">
        <v>0</v>
      </c>
      <c r="AJ80" s="820">
        <v>0</v>
      </c>
      <c r="AK80" s="817">
        <v>0</v>
      </c>
      <c r="AL80" s="817">
        <v>0</v>
      </c>
      <c r="AM80" s="817">
        <v>0</v>
      </c>
      <c r="AN80" s="817">
        <v>0</v>
      </c>
      <c r="AO80" s="817">
        <v>0</v>
      </c>
      <c r="AP80" s="817">
        <v>0</v>
      </c>
      <c r="AQ80" s="818">
        <v>0</v>
      </c>
      <c r="AR80" s="818">
        <v>0</v>
      </c>
      <c r="AS80" s="725">
        <v>9694.5444341381044</v>
      </c>
      <c r="AT80" s="726"/>
      <c r="AU80" s="727">
        <v>2423.6361085345261</v>
      </c>
      <c r="AV80" s="727">
        <v>2423.6361085345261</v>
      </c>
      <c r="AW80" s="727">
        <v>2423.6361085345261</v>
      </c>
      <c r="AX80" s="727">
        <v>2423.6361085345261</v>
      </c>
      <c r="AY80" s="728">
        <v>9694.5444341381044</v>
      </c>
      <c r="AZ80" s="729"/>
      <c r="BA80" s="730">
        <v>1077.1716037931228</v>
      </c>
      <c r="BB80" s="731">
        <v>3770.1006132759294</v>
      </c>
      <c r="BC80" s="604">
        <v>4847.2722170690522</v>
      </c>
      <c r="BD80" s="604">
        <v>0</v>
      </c>
      <c r="BE80" s="818">
        <v>0</v>
      </c>
      <c r="BF80" s="615">
        <v>9694.5444341381044</v>
      </c>
    </row>
    <row r="81" spans="1:58" x14ac:dyDescent="0.25">
      <c r="A81" s="174"/>
      <c r="B81" s="258"/>
      <c r="C81" s="212">
        <v>3304</v>
      </c>
      <c r="D81" s="237" t="s">
        <v>140</v>
      </c>
      <c r="E81" s="816">
        <v>0</v>
      </c>
      <c r="F81" s="817">
        <v>0</v>
      </c>
      <c r="G81" s="817">
        <v>0</v>
      </c>
      <c r="H81" s="817">
        <v>0</v>
      </c>
      <c r="I81" s="818">
        <v>0</v>
      </c>
      <c r="J81" s="818">
        <v>0</v>
      </c>
      <c r="K81" s="818">
        <v>1131.0301839827789</v>
      </c>
      <c r="L81" s="819">
        <v>0</v>
      </c>
      <c r="M81" s="819">
        <v>0</v>
      </c>
      <c r="N81" s="820">
        <v>1131.0301839827789</v>
      </c>
      <c r="O81" s="816">
        <v>1131.0301839827789</v>
      </c>
      <c r="P81" s="817">
        <v>0</v>
      </c>
      <c r="Q81" s="817">
        <v>0</v>
      </c>
      <c r="R81" s="817">
        <v>0</v>
      </c>
      <c r="S81" s="817">
        <v>0</v>
      </c>
      <c r="T81" s="818">
        <v>0</v>
      </c>
      <c r="U81" s="818">
        <v>0</v>
      </c>
      <c r="V81" s="818">
        <v>0</v>
      </c>
      <c r="W81" s="818">
        <v>0</v>
      </c>
      <c r="X81" s="818">
        <v>0</v>
      </c>
      <c r="Y81" s="818">
        <v>4847.2722170690522</v>
      </c>
      <c r="Z81" s="816">
        <v>0</v>
      </c>
      <c r="AA81" s="818">
        <v>0</v>
      </c>
      <c r="AB81" s="818">
        <v>0</v>
      </c>
      <c r="AC81" s="734">
        <v>4847.2722170690522</v>
      </c>
      <c r="AD81" s="818">
        <v>0</v>
      </c>
      <c r="AE81" s="818">
        <v>0</v>
      </c>
      <c r="AF81" s="818">
        <v>1615.757405689684</v>
      </c>
      <c r="AG81" s="818">
        <v>1077.1716037931228</v>
      </c>
      <c r="AH81" s="818">
        <v>0</v>
      </c>
      <c r="AI81" s="818">
        <v>0</v>
      </c>
      <c r="AJ81" s="820">
        <v>0</v>
      </c>
      <c r="AK81" s="817">
        <v>0</v>
      </c>
      <c r="AL81" s="817">
        <v>0</v>
      </c>
      <c r="AM81" s="817">
        <v>0</v>
      </c>
      <c r="AN81" s="817">
        <v>0</v>
      </c>
      <c r="AO81" s="817">
        <v>0</v>
      </c>
      <c r="AP81" s="817">
        <v>0</v>
      </c>
      <c r="AQ81" s="818">
        <v>0</v>
      </c>
      <c r="AR81" s="818">
        <v>0</v>
      </c>
      <c r="AS81" s="725">
        <v>15780.56399556925</v>
      </c>
      <c r="AT81" s="726"/>
      <c r="AU81" s="727">
        <v>3945.1409988923124</v>
      </c>
      <c r="AV81" s="727">
        <v>3945.1409988923124</v>
      </c>
      <c r="AW81" s="727">
        <v>3945.1409988923124</v>
      </c>
      <c r="AX81" s="727">
        <v>3945.1409988923124</v>
      </c>
      <c r="AY81" s="728">
        <v>15780.56399556925</v>
      </c>
      <c r="AZ81" s="729"/>
      <c r="BA81" s="730">
        <v>2262.0603679655578</v>
      </c>
      <c r="BB81" s="731">
        <v>5978.3024010518311</v>
      </c>
      <c r="BC81" s="604">
        <v>7540.2012265518588</v>
      </c>
      <c r="BD81" s="604">
        <v>0</v>
      </c>
      <c r="BE81" s="818">
        <v>0</v>
      </c>
      <c r="BF81" s="615">
        <v>15780.563995569248</v>
      </c>
    </row>
    <row r="82" spans="1:58" x14ac:dyDescent="0.25">
      <c r="A82" s="174"/>
      <c r="B82" s="258"/>
      <c r="C82" s="258"/>
      <c r="D82" s="237"/>
      <c r="E82" s="816"/>
      <c r="F82" s="817"/>
      <c r="G82" s="817"/>
      <c r="H82" s="817"/>
      <c r="I82" s="818"/>
      <c r="J82" s="818"/>
      <c r="K82" s="818"/>
      <c r="L82" s="819"/>
      <c r="M82" s="819"/>
      <c r="N82" s="820"/>
      <c r="O82" s="816"/>
      <c r="P82" s="817"/>
      <c r="Q82" s="817"/>
      <c r="R82" s="817"/>
      <c r="S82" s="817"/>
      <c r="T82" s="818"/>
      <c r="U82" s="818"/>
      <c r="V82" s="818"/>
      <c r="W82" s="818"/>
      <c r="X82" s="818"/>
      <c r="Y82" s="818"/>
      <c r="Z82" s="816"/>
      <c r="AA82" s="818"/>
      <c r="AB82" s="818"/>
      <c r="AC82" s="818"/>
      <c r="AD82" s="818"/>
      <c r="AE82" s="818"/>
      <c r="AF82" s="818"/>
      <c r="AG82" s="818"/>
      <c r="AH82" s="818"/>
      <c r="AI82" s="818"/>
      <c r="AJ82" s="820"/>
      <c r="AK82" s="817"/>
      <c r="AL82" s="817"/>
      <c r="AM82" s="817"/>
      <c r="AN82" s="817"/>
      <c r="AO82" s="817"/>
      <c r="AP82" s="817"/>
      <c r="AQ82" s="818"/>
      <c r="AR82" s="818"/>
      <c r="AS82" s="821"/>
      <c r="AT82" s="788"/>
      <c r="AU82" s="768"/>
      <c r="AV82" s="789"/>
      <c r="AW82" s="789"/>
      <c r="AX82" s="789"/>
      <c r="AY82" s="770"/>
      <c r="AZ82" s="729"/>
      <c r="BA82" s="730"/>
      <c r="BB82" s="731"/>
      <c r="BC82" s="604"/>
      <c r="BD82" s="604"/>
      <c r="BE82" s="818"/>
      <c r="BF82" s="615"/>
    </row>
    <row r="83" spans="1:58" x14ac:dyDescent="0.25">
      <c r="A83" s="249"/>
      <c r="B83" s="258"/>
      <c r="C83" s="258">
        <v>3399</v>
      </c>
      <c r="D83" s="269" t="s">
        <v>106</v>
      </c>
      <c r="E83" s="750">
        <v>3562.2462103263515</v>
      </c>
      <c r="F83" s="750">
        <v>1314.4819964303879</v>
      </c>
      <c r="G83" s="750">
        <v>4272.0664883987611</v>
      </c>
      <c r="H83" s="750">
        <v>5257.9279857215515</v>
      </c>
      <c r="I83" s="751">
        <v>3286.2049910759702</v>
      </c>
      <c r="J83" s="751">
        <v>2628.9639928607758</v>
      </c>
      <c r="K83" s="751">
        <v>4298.5799787401156</v>
      </c>
      <c r="L83" s="751">
        <v>6572.4099821519403</v>
      </c>
      <c r="M83" s="751">
        <v>0</v>
      </c>
      <c r="N83" s="822">
        <v>6940.6887915651969</v>
      </c>
      <c r="O83" s="750">
        <v>1669.6159858793403</v>
      </c>
      <c r="P83" s="750">
        <v>1467.2861643915121</v>
      </c>
      <c r="Q83" s="750">
        <v>1314.0892330745328</v>
      </c>
      <c r="R83" s="750">
        <v>1824.7456707977967</v>
      </c>
      <c r="S83" s="750">
        <v>4095.4646305405768</v>
      </c>
      <c r="T83" s="751">
        <v>0</v>
      </c>
      <c r="U83" s="751">
        <v>153.19693131697917</v>
      </c>
      <c r="V83" s="751">
        <v>10264.194398237609</v>
      </c>
      <c r="W83" s="751">
        <v>2461.3640298261325</v>
      </c>
      <c r="X83" s="751">
        <v>2927.7635762800473</v>
      </c>
      <c r="Y83" s="751">
        <v>15102.015235269044</v>
      </c>
      <c r="Z83" s="750">
        <v>1134.1199971565227</v>
      </c>
      <c r="AA83" s="751">
        <v>3461.7034796928747</v>
      </c>
      <c r="AB83" s="751">
        <v>953.45204412112309</v>
      </c>
      <c r="AC83" s="751">
        <v>8078.7870284484197</v>
      </c>
      <c r="AD83" s="751">
        <v>1127.526276242822</v>
      </c>
      <c r="AE83" s="751">
        <v>2848.4874347187078</v>
      </c>
      <c r="AF83" s="751">
        <v>4817.9640632157589</v>
      </c>
      <c r="AG83" s="751">
        <v>4479.5315952626906</v>
      </c>
      <c r="AH83" s="751">
        <v>0</v>
      </c>
      <c r="AI83" s="751">
        <v>0</v>
      </c>
      <c r="AJ83" s="822">
        <v>2274.8337152267454</v>
      </c>
      <c r="AK83" s="823">
        <v>0</v>
      </c>
      <c r="AL83" s="823">
        <v>0</v>
      </c>
      <c r="AM83" s="823">
        <v>3573.5402273496484</v>
      </c>
      <c r="AN83" s="823">
        <v>10783.314370248063</v>
      </c>
      <c r="AO83" s="823">
        <v>0</v>
      </c>
      <c r="AP83" s="823">
        <v>25704.412161637825</v>
      </c>
      <c r="AQ83" s="751">
        <v>0</v>
      </c>
      <c r="AR83" s="751">
        <v>82433.240000000005</v>
      </c>
      <c r="AS83" s="824">
        <v>231084.21866620582</v>
      </c>
      <c r="AT83" s="749"/>
      <c r="AU83" s="750">
        <v>57771.054666551456</v>
      </c>
      <c r="AV83" s="751">
        <v>57771.054666551456</v>
      </c>
      <c r="AW83" s="751">
        <v>57771.054666551456</v>
      </c>
      <c r="AX83" s="751">
        <v>57771.054666551456</v>
      </c>
      <c r="AY83" s="752">
        <v>231084.21866620582</v>
      </c>
      <c r="AZ83" s="729"/>
      <c r="BA83" s="730">
        <v>38133.570417271054</v>
      </c>
      <c r="BB83" s="731">
        <v>41279.735855613566</v>
      </c>
      <c r="BC83" s="604">
        <v>29176.405634085666</v>
      </c>
      <c r="BD83" s="604">
        <v>40061.266759235536</v>
      </c>
      <c r="BE83" s="751">
        <v>82433.240000000005</v>
      </c>
      <c r="BF83" s="615">
        <v>231084.21866620582</v>
      </c>
    </row>
    <row r="84" spans="1:58" x14ac:dyDescent="0.25">
      <c r="A84" s="174"/>
      <c r="B84" s="176"/>
      <c r="C84" s="176"/>
      <c r="D84" s="190"/>
      <c r="E84" s="811"/>
      <c r="F84" s="798"/>
      <c r="G84" s="798"/>
      <c r="H84" s="798"/>
      <c r="I84" s="812"/>
      <c r="J84" s="812"/>
      <c r="K84" s="812"/>
      <c r="L84" s="813"/>
      <c r="M84" s="813"/>
      <c r="N84" s="814"/>
      <c r="O84" s="811"/>
      <c r="P84" s="798"/>
      <c r="Q84" s="798"/>
      <c r="R84" s="798"/>
      <c r="S84" s="798"/>
      <c r="T84" s="812"/>
      <c r="U84" s="812"/>
      <c r="V84" s="812"/>
      <c r="W84" s="812"/>
      <c r="X84" s="812"/>
      <c r="Y84" s="812"/>
      <c r="Z84" s="811"/>
      <c r="AA84" s="812"/>
      <c r="AB84" s="812"/>
      <c r="AC84" s="812"/>
      <c r="AD84" s="812"/>
      <c r="AE84" s="812"/>
      <c r="AF84" s="812"/>
      <c r="AG84" s="812"/>
      <c r="AH84" s="812"/>
      <c r="AI84" s="812"/>
      <c r="AJ84" s="814"/>
      <c r="AK84" s="798"/>
      <c r="AL84" s="798"/>
      <c r="AM84" s="798"/>
      <c r="AN84" s="798"/>
      <c r="AO84" s="798"/>
      <c r="AP84" s="798"/>
      <c r="AQ84" s="812"/>
      <c r="AR84" s="812"/>
      <c r="AS84" s="844"/>
      <c r="AT84" s="800"/>
      <c r="AU84" s="768"/>
      <c r="AV84" s="789"/>
      <c r="AW84" s="789"/>
      <c r="AX84" s="789"/>
      <c r="AY84" s="770"/>
      <c r="AZ84" s="729"/>
      <c r="BA84" s="730"/>
      <c r="BB84" s="731"/>
      <c r="BC84" s="604"/>
      <c r="BD84" s="604"/>
      <c r="BE84" s="812"/>
      <c r="BF84" s="615"/>
    </row>
    <row r="85" spans="1:58" x14ac:dyDescent="0.25">
      <c r="A85" s="295"/>
      <c r="B85" s="296">
        <v>3999</v>
      </c>
      <c r="C85" s="296" t="s">
        <v>121</v>
      </c>
      <c r="D85" s="297"/>
      <c r="E85" s="845">
        <v>3562.2462103263515</v>
      </c>
      <c r="F85" s="845">
        <v>4206.3423885772409</v>
      </c>
      <c r="G85" s="845">
        <v>8215.5124776899247</v>
      </c>
      <c r="H85" s="845">
        <v>7229.6509803671343</v>
      </c>
      <c r="I85" s="846">
        <v>3943.4459892911641</v>
      </c>
      <c r="J85" s="846">
        <v>19717.22994645582</v>
      </c>
      <c r="K85" s="846">
        <v>13499.953953752833</v>
      </c>
      <c r="L85" s="846">
        <v>11501.717468765895</v>
      </c>
      <c r="M85" s="846">
        <v>328.62049910759697</v>
      </c>
      <c r="N85" s="847">
        <v>42839.192114079095</v>
      </c>
      <c r="O85" s="845">
        <v>1669.6159858793403</v>
      </c>
      <c r="P85" s="845">
        <v>13760.48880851622</v>
      </c>
      <c r="Q85" s="845">
        <v>10747.615825948964</v>
      </c>
      <c r="R85" s="845">
        <v>12075.322564029448</v>
      </c>
      <c r="S85" s="845">
        <v>33008.832134431788</v>
      </c>
      <c r="T85" s="846">
        <v>1021.3128754465281</v>
      </c>
      <c r="U85" s="846">
        <v>6127.877252679169</v>
      </c>
      <c r="V85" s="846">
        <v>31721.977911369162</v>
      </c>
      <c r="W85" s="846">
        <v>21559.914800676212</v>
      </c>
      <c r="X85" s="846">
        <v>7778.9997346510554</v>
      </c>
      <c r="Y85" s="846">
        <v>47845.306022084733</v>
      </c>
      <c r="Z85" s="845">
        <v>4200.2002220273544</v>
      </c>
      <c r="AA85" s="846">
        <v>11215.919274204913</v>
      </c>
      <c r="AB85" s="846">
        <v>8153.7952818823023</v>
      </c>
      <c r="AC85" s="846">
        <v>8870.0335380925062</v>
      </c>
      <c r="AD85" s="846">
        <v>28056.81637107089</v>
      </c>
      <c r="AE85" s="846">
        <v>37001.85816259728</v>
      </c>
      <c r="AF85" s="846">
        <v>15622.435152405747</v>
      </c>
      <c r="AG85" s="846">
        <v>10117.1629764768</v>
      </c>
      <c r="AH85" s="846">
        <v>0</v>
      </c>
      <c r="AI85" s="846">
        <v>791.24650964408556</v>
      </c>
      <c r="AJ85" s="847">
        <v>7121.2185867967692</v>
      </c>
      <c r="AK85" s="848">
        <v>0</v>
      </c>
      <c r="AL85" s="848">
        <v>0</v>
      </c>
      <c r="AM85" s="848">
        <v>3573.5402273496484</v>
      </c>
      <c r="AN85" s="848">
        <v>28651.015506996308</v>
      </c>
      <c r="AO85" s="848">
        <v>0</v>
      </c>
      <c r="AP85" s="848">
        <v>46706.797708341895</v>
      </c>
      <c r="AQ85" s="846">
        <v>0</v>
      </c>
      <c r="AR85" s="846">
        <v>82433.240000000005</v>
      </c>
      <c r="AS85" s="824">
        <v>594876.45546201221</v>
      </c>
      <c r="AT85" s="849"/>
      <c r="AU85" s="845">
        <v>148719.11386550305</v>
      </c>
      <c r="AV85" s="846">
        <v>148719.11386550305</v>
      </c>
      <c r="AW85" s="846">
        <v>148719.11386550305</v>
      </c>
      <c r="AX85" s="846">
        <v>148719.11386550305</v>
      </c>
      <c r="AY85" s="752">
        <v>594876.45546201221</v>
      </c>
      <c r="AZ85" s="729"/>
      <c r="BA85" s="730">
        <v>115043.91202841305</v>
      </c>
      <c r="BB85" s="731">
        <v>187317.26391571263</v>
      </c>
      <c r="BC85" s="604">
        <v>131150.68607519864</v>
      </c>
      <c r="BD85" s="604">
        <v>78931.353442687847</v>
      </c>
      <c r="BE85" s="846">
        <v>82433.240000000005</v>
      </c>
      <c r="BF85" s="615">
        <v>594876.45546201221</v>
      </c>
    </row>
    <row r="86" spans="1:58" x14ac:dyDescent="0.25">
      <c r="A86" s="183"/>
      <c r="B86" s="184"/>
      <c r="C86" s="184"/>
      <c r="D86" s="185"/>
      <c r="E86" s="795"/>
      <c r="F86" s="796"/>
      <c r="G86" s="796"/>
      <c r="H86" s="796"/>
      <c r="I86" s="796"/>
      <c r="J86" s="796"/>
      <c r="K86" s="796"/>
      <c r="L86" s="796"/>
      <c r="M86" s="796"/>
      <c r="N86" s="797"/>
      <c r="O86" s="795"/>
      <c r="P86" s="796"/>
      <c r="Q86" s="796"/>
      <c r="R86" s="796"/>
      <c r="S86" s="796"/>
      <c r="T86" s="796"/>
      <c r="U86" s="796"/>
      <c r="V86" s="796"/>
      <c r="W86" s="796"/>
      <c r="X86" s="798"/>
      <c r="Y86" s="796"/>
      <c r="Z86" s="795"/>
      <c r="AA86" s="796"/>
      <c r="AB86" s="796"/>
      <c r="AC86" s="796"/>
      <c r="AD86" s="796"/>
      <c r="AE86" s="796"/>
      <c r="AF86" s="796"/>
      <c r="AG86" s="796"/>
      <c r="AH86" s="796"/>
      <c r="AI86" s="796"/>
      <c r="AJ86" s="797"/>
      <c r="AK86" s="796"/>
      <c r="AL86" s="796"/>
      <c r="AM86" s="796"/>
      <c r="AN86" s="796"/>
      <c r="AO86" s="796"/>
      <c r="AP86" s="796"/>
      <c r="AQ86" s="796"/>
      <c r="AR86" s="796"/>
      <c r="AS86" s="799"/>
      <c r="AT86" s="800"/>
      <c r="AU86" s="759"/>
      <c r="AV86" s="760"/>
      <c r="AW86" s="760"/>
      <c r="AX86" s="760"/>
      <c r="AY86" s="761"/>
      <c r="AZ86" s="729"/>
      <c r="BA86" s="730"/>
      <c r="BB86" s="731"/>
      <c r="BC86" s="604"/>
      <c r="BD86" s="604"/>
      <c r="BE86" s="796"/>
      <c r="BF86" s="615"/>
    </row>
    <row r="87" spans="1:58" x14ac:dyDescent="0.25">
      <c r="A87" s="249">
        <v>40</v>
      </c>
      <c r="B87" s="258" t="s">
        <v>141</v>
      </c>
      <c r="C87" s="258"/>
      <c r="D87" s="259"/>
      <c r="E87" s="801"/>
      <c r="F87" s="802"/>
      <c r="G87" s="802"/>
      <c r="H87" s="802"/>
      <c r="I87" s="803"/>
      <c r="J87" s="803"/>
      <c r="K87" s="803"/>
      <c r="L87" s="804"/>
      <c r="M87" s="804"/>
      <c r="N87" s="805"/>
      <c r="O87" s="801"/>
      <c r="P87" s="802"/>
      <c r="Q87" s="802"/>
      <c r="R87" s="802"/>
      <c r="S87" s="802"/>
      <c r="T87" s="803"/>
      <c r="U87" s="803"/>
      <c r="V87" s="803"/>
      <c r="W87" s="803"/>
      <c r="X87" s="803"/>
      <c r="Y87" s="803"/>
      <c r="Z87" s="801"/>
      <c r="AA87" s="803"/>
      <c r="AB87" s="803"/>
      <c r="AC87" s="803"/>
      <c r="AD87" s="803"/>
      <c r="AE87" s="803"/>
      <c r="AF87" s="803"/>
      <c r="AG87" s="803"/>
      <c r="AH87" s="803"/>
      <c r="AI87" s="803"/>
      <c r="AJ87" s="805"/>
      <c r="AK87" s="802"/>
      <c r="AL87" s="802"/>
      <c r="AM87" s="802"/>
      <c r="AN87" s="802"/>
      <c r="AO87" s="802"/>
      <c r="AP87" s="802"/>
      <c r="AQ87" s="803"/>
      <c r="AR87" s="804"/>
      <c r="AS87" s="806"/>
      <c r="AT87" s="807"/>
      <c r="AU87" s="750"/>
      <c r="AV87" s="751"/>
      <c r="AW87" s="751"/>
      <c r="AX87" s="751"/>
      <c r="AY87" s="752"/>
      <c r="AZ87" s="729"/>
      <c r="BA87" s="730"/>
      <c r="BB87" s="731"/>
      <c r="BC87" s="604"/>
      <c r="BD87" s="604"/>
      <c r="BE87" s="804"/>
      <c r="BF87" s="615"/>
    </row>
    <row r="88" spans="1:58" x14ac:dyDescent="0.25">
      <c r="A88" s="249"/>
      <c r="B88" s="258">
        <v>4100</v>
      </c>
      <c r="C88" s="258" t="s">
        <v>142</v>
      </c>
      <c r="D88" s="259"/>
      <c r="E88" s="801"/>
      <c r="F88" s="802"/>
      <c r="G88" s="802"/>
      <c r="H88" s="802"/>
      <c r="I88" s="803"/>
      <c r="J88" s="803"/>
      <c r="K88" s="803"/>
      <c r="L88" s="804"/>
      <c r="M88" s="804"/>
      <c r="N88" s="805"/>
      <c r="O88" s="801"/>
      <c r="P88" s="802"/>
      <c r="Q88" s="802"/>
      <c r="R88" s="802"/>
      <c r="S88" s="802"/>
      <c r="T88" s="803"/>
      <c r="U88" s="803"/>
      <c r="V88" s="803"/>
      <c r="W88" s="803"/>
      <c r="X88" s="803"/>
      <c r="Y88" s="803"/>
      <c r="Z88" s="801"/>
      <c r="AA88" s="803"/>
      <c r="AB88" s="803"/>
      <c r="AC88" s="803"/>
      <c r="AD88" s="803"/>
      <c r="AE88" s="803"/>
      <c r="AF88" s="803"/>
      <c r="AG88" s="803"/>
      <c r="AH88" s="803"/>
      <c r="AI88" s="803"/>
      <c r="AJ88" s="805"/>
      <c r="AK88" s="802"/>
      <c r="AL88" s="802"/>
      <c r="AM88" s="802"/>
      <c r="AN88" s="802"/>
      <c r="AO88" s="802"/>
      <c r="AP88" s="802"/>
      <c r="AQ88" s="803"/>
      <c r="AR88" s="804"/>
      <c r="AS88" s="806"/>
      <c r="AT88" s="807"/>
      <c r="AU88" s="750"/>
      <c r="AV88" s="751"/>
      <c r="AW88" s="751"/>
      <c r="AX88" s="751"/>
      <c r="AY88" s="752"/>
      <c r="AZ88" s="729"/>
      <c r="BA88" s="730"/>
      <c r="BB88" s="731"/>
      <c r="BC88" s="604"/>
      <c r="BD88" s="604"/>
      <c r="BE88" s="804"/>
      <c r="BF88" s="615"/>
    </row>
    <row r="89" spans="1:58" ht="30" x14ac:dyDescent="0.25">
      <c r="A89" s="249"/>
      <c r="B89" s="258"/>
      <c r="C89" s="212">
        <v>4101</v>
      </c>
      <c r="D89" s="237" t="s">
        <v>143</v>
      </c>
      <c r="E89" s="816">
        <v>0</v>
      </c>
      <c r="F89" s="817">
        <v>0</v>
      </c>
      <c r="G89" s="817">
        <v>1314.4819964303879</v>
      </c>
      <c r="H89" s="817">
        <v>3286.2049910759702</v>
      </c>
      <c r="I89" s="818">
        <v>0</v>
      </c>
      <c r="J89" s="818">
        <v>6572.4099821519403</v>
      </c>
      <c r="K89" s="818">
        <v>22346.193939316599</v>
      </c>
      <c r="L89" s="819">
        <v>0</v>
      </c>
      <c r="M89" s="819">
        <v>0</v>
      </c>
      <c r="N89" s="820">
        <v>21787.539090833681</v>
      </c>
      <c r="O89" s="816">
        <v>0</v>
      </c>
      <c r="P89" s="817">
        <v>16706.976454179454</v>
      </c>
      <c r="Q89" s="817">
        <v>5983.1912619909099</v>
      </c>
      <c r="R89" s="817">
        <v>9217.3487009049168</v>
      </c>
      <c r="S89" s="817">
        <v>20673.074787163474</v>
      </c>
      <c r="T89" s="818">
        <v>3744.813876637269</v>
      </c>
      <c r="U89" s="818">
        <v>11311.040095570299</v>
      </c>
      <c r="V89" s="818">
        <v>17872.975320314239</v>
      </c>
      <c r="W89" s="818">
        <v>13277.067380804865</v>
      </c>
      <c r="X89" s="818">
        <v>4766.1267520837982</v>
      </c>
      <c r="Y89" s="818">
        <v>1077.1716037931228</v>
      </c>
      <c r="Z89" s="816">
        <v>6198.0976588786707</v>
      </c>
      <c r="AA89" s="818">
        <v>9920.2531146627225</v>
      </c>
      <c r="AB89" s="818">
        <v>5143.1023126865566</v>
      </c>
      <c r="AC89" s="734">
        <v>791.24650964408556</v>
      </c>
      <c r="AD89" s="818">
        <v>0</v>
      </c>
      <c r="AE89" s="818">
        <v>6132.1604497416629</v>
      </c>
      <c r="AF89" s="818">
        <v>6557.4554486753595</v>
      </c>
      <c r="AG89" s="818">
        <v>5538.7255675085989</v>
      </c>
      <c r="AH89" s="818">
        <v>0</v>
      </c>
      <c r="AI89" s="818">
        <v>791.24650964408556</v>
      </c>
      <c r="AJ89" s="820">
        <v>4747.4790578645134</v>
      </c>
      <c r="AK89" s="817">
        <v>0</v>
      </c>
      <c r="AL89" s="817">
        <v>0</v>
      </c>
      <c r="AM89" s="817">
        <v>0</v>
      </c>
      <c r="AN89" s="817">
        <v>17554.23269575266</v>
      </c>
      <c r="AO89" s="817">
        <v>0</v>
      </c>
      <c r="AP89" s="817">
        <v>3134.6844099558321</v>
      </c>
      <c r="AQ89" s="818">
        <v>0</v>
      </c>
      <c r="AR89" s="818">
        <v>0</v>
      </c>
      <c r="AS89" s="725">
        <v>226445.2999682657</v>
      </c>
      <c r="AT89" s="726"/>
      <c r="AU89" s="727">
        <v>56611.324992066424</v>
      </c>
      <c r="AV89" s="727">
        <v>56611.324992066424</v>
      </c>
      <c r="AW89" s="727">
        <v>56611.324992066424</v>
      </c>
      <c r="AX89" s="727">
        <v>56611.324992066424</v>
      </c>
      <c r="AY89" s="728">
        <v>226445.2999682657</v>
      </c>
      <c r="AZ89" s="729"/>
      <c r="BA89" s="730">
        <v>55306.829999808586</v>
      </c>
      <c r="BB89" s="731">
        <v>104629.78623344233</v>
      </c>
      <c r="BC89" s="604">
        <v>45819.766629306258</v>
      </c>
      <c r="BD89" s="604">
        <v>20688.917105708493</v>
      </c>
      <c r="BE89" s="818">
        <v>0</v>
      </c>
      <c r="BF89" s="615">
        <v>226445.29996826567</v>
      </c>
    </row>
    <row r="90" spans="1:58" ht="30" x14ac:dyDescent="0.25">
      <c r="A90" s="249"/>
      <c r="B90" s="258"/>
      <c r="C90" s="212">
        <v>4102</v>
      </c>
      <c r="D90" s="237" t="s">
        <v>144</v>
      </c>
      <c r="E90" s="816">
        <v>0</v>
      </c>
      <c r="F90" s="817">
        <v>0</v>
      </c>
      <c r="G90" s="817">
        <v>0</v>
      </c>
      <c r="H90" s="817">
        <v>1314.4819964303879</v>
      </c>
      <c r="I90" s="818">
        <v>0</v>
      </c>
      <c r="J90" s="818">
        <v>0</v>
      </c>
      <c r="K90" s="818">
        <v>0</v>
      </c>
      <c r="L90" s="819">
        <v>0</v>
      </c>
      <c r="M90" s="819">
        <v>0</v>
      </c>
      <c r="N90" s="820">
        <v>1656.247315502289</v>
      </c>
      <c r="O90" s="816">
        <v>0</v>
      </c>
      <c r="P90" s="817">
        <v>424.69593737318127</v>
      </c>
      <c r="Q90" s="817">
        <v>437.46234831626282</v>
      </c>
      <c r="R90" s="817">
        <v>424.69593737318127</v>
      </c>
      <c r="S90" s="817">
        <v>1286.8542230626254</v>
      </c>
      <c r="T90" s="818">
        <v>0</v>
      </c>
      <c r="U90" s="818">
        <v>188.94288195760771</v>
      </c>
      <c r="V90" s="818">
        <v>76.598465658489587</v>
      </c>
      <c r="W90" s="818">
        <v>1021.3128754465282</v>
      </c>
      <c r="X90" s="818">
        <v>0</v>
      </c>
      <c r="Y90" s="817">
        <v>107.71716037931228</v>
      </c>
      <c r="Z90" s="816">
        <v>0</v>
      </c>
      <c r="AA90" s="818">
        <v>73.190302142077925</v>
      </c>
      <c r="AB90" s="818">
        <v>395.62325482204278</v>
      </c>
      <c r="AC90" s="734">
        <v>0</v>
      </c>
      <c r="AD90" s="818">
        <v>0</v>
      </c>
      <c r="AE90" s="818">
        <v>29.671744111653208</v>
      </c>
      <c r="AF90" s="817">
        <v>498.48530107577392</v>
      </c>
      <c r="AG90" s="817">
        <v>0</v>
      </c>
      <c r="AH90" s="818">
        <v>0</v>
      </c>
      <c r="AI90" s="818">
        <v>0</v>
      </c>
      <c r="AJ90" s="820">
        <v>0</v>
      </c>
      <c r="AK90" s="817">
        <v>0</v>
      </c>
      <c r="AL90" s="817">
        <v>0</v>
      </c>
      <c r="AM90" s="817">
        <v>0</v>
      </c>
      <c r="AN90" s="817">
        <v>0</v>
      </c>
      <c r="AO90" s="817">
        <v>0</v>
      </c>
      <c r="AP90" s="817">
        <v>1253.8737639823328</v>
      </c>
      <c r="AQ90" s="818">
        <v>0</v>
      </c>
      <c r="AR90" s="818">
        <v>0</v>
      </c>
      <c r="AS90" s="725">
        <v>9189.8535076337466</v>
      </c>
      <c r="AT90" s="726"/>
      <c r="AU90" s="727">
        <v>2297.4633769084367</v>
      </c>
      <c r="AV90" s="727">
        <v>2297.4633769084367</v>
      </c>
      <c r="AW90" s="727">
        <v>2297.4633769084367</v>
      </c>
      <c r="AX90" s="727">
        <v>2297.4633769084367</v>
      </c>
      <c r="AY90" s="728">
        <v>9189.8535076337466</v>
      </c>
      <c r="AZ90" s="729"/>
      <c r="BA90" s="730">
        <v>2970.7293119326769</v>
      </c>
      <c r="BB90" s="731">
        <v>3968.2798295671887</v>
      </c>
      <c r="BC90" s="604">
        <v>996.97060215154784</v>
      </c>
      <c r="BD90" s="604">
        <v>1253.8737639823328</v>
      </c>
      <c r="BE90" s="818">
        <v>0</v>
      </c>
      <c r="BF90" s="615">
        <v>9189.8535076337466</v>
      </c>
    </row>
    <row r="91" spans="1:58" ht="30" x14ac:dyDescent="0.25">
      <c r="A91" s="249"/>
      <c r="B91" s="258"/>
      <c r="C91" s="212">
        <v>4103</v>
      </c>
      <c r="D91" s="237" t="s">
        <v>145</v>
      </c>
      <c r="E91" s="816">
        <v>0</v>
      </c>
      <c r="F91" s="817">
        <v>0</v>
      </c>
      <c r="G91" s="817">
        <v>0</v>
      </c>
      <c r="H91" s="817">
        <v>1314.4819964303879</v>
      </c>
      <c r="I91" s="818">
        <v>0</v>
      </c>
      <c r="J91" s="818">
        <v>0</v>
      </c>
      <c r="K91" s="818">
        <v>3286.2049910759702</v>
      </c>
      <c r="L91" s="819">
        <v>0</v>
      </c>
      <c r="M91" s="819">
        <v>0</v>
      </c>
      <c r="N91" s="820">
        <v>2924.7224420576135</v>
      </c>
      <c r="O91" s="816">
        <v>0</v>
      </c>
      <c r="P91" s="817">
        <v>3293.734023315053</v>
      </c>
      <c r="Q91" s="817">
        <v>791.51747847105935</v>
      </c>
      <c r="R91" s="817">
        <v>1591.5458975708398</v>
      </c>
      <c r="S91" s="817">
        <v>3123.515210740632</v>
      </c>
      <c r="T91" s="818">
        <v>851.09406287210675</v>
      </c>
      <c r="U91" s="818">
        <v>2834.1432293641155</v>
      </c>
      <c r="V91" s="818">
        <v>765.98465658489602</v>
      </c>
      <c r="W91" s="818">
        <v>1225.5754505358334</v>
      </c>
      <c r="X91" s="818">
        <v>0</v>
      </c>
      <c r="Y91" s="818">
        <v>107.71716037931228</v>
      </c>
      <c r="Z91" s="816">
        <v>989.05813705510684</v>
      </c>
      <c r="AA91" s="818">
        <v>1097.8545321311688</v>
      </c>
      <c r="AB91" s="818">
        <v>474.74790578645133</v>
      </c>
      <c r="AC91" s="734">
        <v>0</v>
      </c>
      <c r="AD91" s="818">
        <v>0</v>
      </c>
      <c r="AE91" s="818">
        <v>296.71744111653209</v>
      </c>
      <c r="AF91" s="818">
        <v>880.26174197904527</v>
      </c>
      <c r="AG91" s="818">
        <v>0</v>
      </c>
      <c r="AH91" s="818">
        <v>0</v>
      </c>
      <c r="AI91" s="818">
        <v>0</v>
      </c>
      <c r="AJ91" s="820">
        <v>0</v>
      </c>
      <c r="AK91" s="817">
        <v>0</v>
      </c>
      <c r="AL91" s="817">
        <v>0</v>
      </c>
      <c r="AM91" s="817">
        <v>0</v>
      </c>
      <c r="AN91" s="817">
        <v>0</v>
      </c>
      <c r="AO91" s="817">
        <v>0</v>
      </c>
      <c r="AP91" s="817">
        <v>1253.8737639823328</v>
      </c>
      <c r="AQ91" s="818">
        <v>0</v>
      </c>
      <c r="AR91" s="818">
        <v>0</v>
      </c>
      <c r="AS91" s="725">
        <v>27102.750121448462</v>
      </c>
      <c r="AT91" s="726"/>
      <c r="AU91" s="727">
        <v>6775.6875303621155</v>
      </c>
      <c r="AV91" s="727">
        <v>6775.6875303621155</v>
      </c>
      <c r="AW91" s="727">
        <v>6775.6875303621155</v>
      </c>
      <c r="AX91" s="727">
        <v>6775.6875303621155</v>
      </c>
      <c r="AY91" s="728">
        <v>27102.750121448462</v>
      </c>
      <c r="AZ91" s="729"/>
      <c r="BA91" s="730">
        <v>7525.4094295639716</v>
      </c>
      <c r="BB91" s="731">
        <v>14584.827169833849</v>
      </c>
      <c r="BC91" s="604">
        <v>3738.6397580683042</v>
      </c>
      <c r="BD91" s="604">
        <v>1253.8737639823328</v>
      </c>
      <c r="BE91" s="818">
        <v>0</v>
      </c>
      <c r="BF91" s="615">
        <v>27102.750121448458</v>
      </c>
    </row>
    <row r="92" spans="1:58" x14ac:dyDescent="0.25">
      <c r="A92" s="249"/>
      <c r="B92" s="258"/>
      <c r="C92" s="258"/>
      <c r="D92" s="259"/>
      <c r="E92" s="801"/>
      <c r="F92" s="802"/>
      <c r="G92" s="802"/>
      <c r="H92" s="802"/>
      <c r="I92" s="803"/>
      <c r="J92" s="803"/>
      <c r="K92" s="803"/>
      <c r="L92" s="804"/>
      <c r="M92" s="804"/>
      <c r="N92" s="805"/>
      <c r="O92" s="801"/>
      <c r="P92" s="802"/>
      <c r="Q92" s="802"/>
      <c r="R92" s="802"/>
      <c r="S92" s="802"/>
      <c r="T92" s="803"/>
      <c r="U92" s="803"/>
      <c r="V92" s="803"/>
      <c r="W92" s="803"/>
      <c r="X92" s="803"/>
      <c r="Y92" s="803"/>
      <c r="Z92" s="801"/>
      <c r="AA92" s="803"/>
      <c r="AB92" s="803"/>
      <c r="AC92" s="803"/>
      <c r="AD92" s="803"/>
      <c r="AE92" s="803"/>
      <c r="AF92" s="803"/>
      <c r="AG92" s="803"/>
      <c r="AH92" s="803"/>
      <c r="AI92" s="803"/>
      <c r="AJ92" s="805"/>
      <c r="AK92" s="802"/>
      <c r="AL92" s="802"/>
      <c r="AM92" s="802"/>
      <c r="AN92" s="802"/>
      <c r="AO92" s="802"/>
      <c r="AP92" s="802"/>
      <c r="AQ92" s="803"/>
      <c r="AR92" s="803"/>
      <c r="AS92" s="806"/>
      <c r="AT92" s="807"/>
      <c r="AU92" s="750"/>
      <c r="AV92" s="751"/>
      <c r="AW92" s="751"/>
      <c r="AX92" s="751"/>
      <c r="AY92" s="752"/>
      <c r="AZ92" s="729"/>
      <c r="BA92" s="730"/>
      <c r="BB92" s="731"/>
      <c r="BC92" s="604"/>
      <c r="BD92" s="604"/>
      <c r="BE92" s="803"/>
      <c r="BF92" s="615"/>
    </row>
    <row r="93" spans="1:58" x14ac:dyDescent="0.25">
      <c r="A93" s="249"/>
      <c r="B93" s="258"/>
      <c r="C93" s="258">
        <v>4199</v>
      </c>
      <c r="D93" s="269" t="s">
        <v>146</v>
      </c>
      <c r="E93" s="750">
        <v>0</v>
      </c>
      <c r="F93" s="750">
        <v>0</v>
      </c>
      <c r="G93" s="750">
        <v>1314.4819964303879</v>
      </c>
      <c r="H93" s="750">
        <v>5915.1689839367464</v>
      </c>
      <c r="I93" s="751">
        <v>0</v>
      </c>
      <c r="J93" s="751">
        <v>6572.4099821519403</v>
      </c>
      <c r="K93" s="751">
        <v>25632.39893039257</v>
      </c>
      <c r="L93" s="751">
        <v>0</v>
      </c>
      <c r="M93" s="751">
        <v>0</v>
      </c>
      <c r="N93" s="822">
        <v>26368.508848393583</v>
      </c>
      <c r="O93" s="750">
        <v>0</v>
      </c>
      <c r="P93" s="750">
        <v>20425.406414867688</v>
      </c>
      <c r="Q93" s="750">
        <v>7212.1710887782319</v>
      </c>
      <c r="R93" s="750">
        <v>11233.590535848936</v>
      </c>
      <c r="S93" s="750">
        <v>25083.444220966732</v>
      </c>
      <c r="T93" s="751">
        <v>4595.9079395093759</v>
      </c>
      <c r="U93" s="751">
        <v>14334.126206892022</v>
      </c>
      <c r="V93" s="751">
        <v>18715.558442557623</v>
      </c>
      <c r="W93" s="751">
        <v>15523.955706787227</v>
      </c>
      <c r="X93" s="751">
        <v>4766.1267520837982</v>
      </c>
      <c r="Y93" s="751">
        <v>1292.6059245517472</v>
      </c>
      <c r="Z93" s="750">
        <v>7187.1557959337779</v>
      </c>
      <c r="AA93" s="751">
        <v>11091.29794893597</v>
      </c>
      <c r="AB93" s="751">
        <v>6013.473473295051</v>
      </c>
      <c r="AC93" s="751">
        <v>791.24650964408556</v>
      </c>
      <c r="AD93" s="751">
        <v>0</v>
      </c>
      <c r="AE93" s="751">
        <v>6458.5496349698487</v>
      </c>
      <c r="AF93" s="751">
        <v>7936.2024917301787</v>
      </c>
      <c r="AG93" s="751">
        <v>5538.7255675085989</v>
      </c>
      <c r="AH93" s="751">
        <v>0</v>
      </c>
      <c r="AI93" s="751">
        <v>791.24650964408556</v>
      </c>
      <c r="AJ93" s="822">
        <v>4747.4790578645134</v>
      </c>
      <c r="AK93" s="823">
        <v>0</v>
      </c>
      <c r="AL93" s="823">
        <v>0</v>
      </c>
      <c r="AM93" s="823">
        <v>0</v>
      </c>
      <c r="AN93" s="823">
        <v>17554.23269575266</v>
      </c>
      <c r="AO93" s="823">
        <v>0</v>
      </c>
      <c r="AP93" s="823">
        <v>5642.4319379204981</v>
      </c>
      <c r="AQ93" s="751">
        <v>0</v>
      </c>
      <c r="AR93" s="751">
        <v>0</v>
      </c>
      <c r="AS93" s="824">
        <v>262737.9035973479</v>
      </c>
      <c r="AT93" s="749"/>
      <c r="AU93" s="750">
        <v>65684.475899336976</v>
      </c>
      <c r="AV93" s="751">
        <v>65684.475899336976</v>
      </c>
      <c r="AW93" s="751">
        <v>65684.475899336976</v>
      </c>
      <c r="AX93" s="751">
        <v>65684.475899336976</v>
      </c>
      <c r="AY93" s="752">
        <v>262737.9035973479</v>
      </c>
      <c r="AZ93" s="729"/>
      <c r="BA93" s="730">
        <v>65802.968741305231</v>
      </c>
      <c r="BB93" s="731">
        <v>123182.89323284339</v>
      </c>
      <c r="BC93" s="604">
        <v>50555.376989526107</v>
      </c>
      <c r="BD93" s="604">
        <v>23196.664633673157</v>
      </c>
      <c r="BE93" s="751">
        <v>0</v>
      </c>
      <c r="BF93" s="615">
        <v>262737.90359734785</v>
      </c>
    </row>
    <row r="94" spans="1:58" x14ac:dyDescent="0.25">
      <c r="A94" s="183"/>
      <c r="B94" s="184"/>
      <c r="C94" s="184"/>
      <c r="D94" s="185"/>
      <c r="E94" s="795"/>
      <c r="F94" s="796"/>
      <c r="G94" s="796"/>
      <c r="H94" s="796"/>
      <c r="I94" s="796"/>
      <c r="J94" s="796"/>
      <c r="K94" s="796"/>
      <c r="L94" s="796"/>
      <c r="M94" s="796"/>
      <c r="N94" s="797"/>
      <c r="O94" s="795"/>
      <c r="P94" s="796"/>
      <c r="Q94" s="796"/>
      <c r="R94" s="796"/>
      <c r="S94" s="796"/>
      <c r="T94" s="796"/>
      <c r="U94" s="796"/>
      <c r="V94" s="796"/>
      <c r="W94" s="796"/>
      <c r="X94" s="798"/>
      <c r="Y94" s="796"/>
      <c r="Z94" s="795"/>
      <c r="AA94" s="796"/>
      <c r="AB94" s="796"/>
      <c r="AC94" s="796"/>
      <c r="AD94" s="796"/>
      <c r="AE94" s="796"/>
      <c r="AF94" s="796"/>
      <c r="AG94" s="796"/>
      <c r="AH94" s="796"/>
      <c r="AI94" s="796"/>
      <c r="AJ94" s="797"/>
      <c r="AK94" s="796"/>
      <c r="AL94" s="796"/>
      <c r="AM94" s="796"/>
      <c r="AN94" s="796"/>
      <c r="AO94" s="796"/>
      <c r="AP94" s="796"/>
      <c r="AQ94" s="796"/>
      <c r="AR94" s="796"/>
      <c r="AS94" s="799"/>
      <c r="AT94" s="800"/>
      <c r="AU94" s="759"/>
      <c r="AV94" s="760"/>
      <c r="AW94" s="760"/>
      <c r="AX94" s="760"/>
      <c r="AY94" s="761"/>
      <c r="AZ94" s="729"/>
      <c r="BA94" s="730"/>
      <c r="BB94" s="731"/>
      <c r="BC94" s="604"/>
      <c r="BD94" s="604"/>
      <c r="BE94" s="796"/>
      <c r="BF94" s="615"/>
    </row>
    <row r="95" spans="1:58" x14ac:dyDescent="0.25">
      <c r="A95" s="249"/>
      <c r="B95" s="258">
        <v>4200</v>
      </c>
      <c r="C95" s="258" t="s">
        <v>147</v>
      </c>
      <c r="D95" s="259"/>
      <c r="E95" s="801"/>
      <c r="F95" s="802"/>
      <c r="G95" s="802"/>
      <c r="H95" s="802"/>
      <c r="I95" s="803"/>
      <c r="J95" s="803"/>
      <c r="K95" s="803"/>
      <c r="L95" s="804"/>
      <c r="M95" s="804"/>
      <c r="N95" s="805"/>
      <c r="O95" s="801"/>
      <c r="P95" s="802"/>
      <c r="Q95" s="802"/>
      <c r="R95" s="802"/>
      <c r="S95" s="802"/>
      <c r="T95" s="803"/>
      <c r="U95" s="803"/>
      <c r="V95" s="803"/>
      <c r="W95" s="803"/>
      <c r="X95" s="803"/>
      <c r="Y95" s="803"/>
      <c r="Z95" s="801"/>
      <c r="AA95" s="803"/>
      <c r="AB95" s="803"/>
      <c r="AC95" s="803"/>
      <c r="AD95" s="803"/>
      <c r="AE95" s="803"/>
      <c r="AF95" s="803"/>
      <c r="AG95" s="803"/>
      <c r="AH95" s="803"/>
      <c r="AI95" s="803"/>
      <c r="AJ95" s="805"/>
      <c r="AK95" s="802"/>
      <c r="AL95" s="802"/>
      <c r="AM95" s="802"/>
      <c r="AN95" s="802"/>
      <c r="AO95" s="802"/>
      <c r="AP95" s="802"/>
      <c r="AQ95" s="803"/>
      <c r="AR95" s="804"/>
      <c r="AS95" s="806"/>
      <c r="AT95" s="807"/>
      <c r="AU95" s="750"/>
      <c r="AV95" s="751"/>
      <c r="AW95" s="751"/>
      <c r="AX95" s="751"/>
      <c r="AY95" s="752"/>
      <c r="AZ95" s="729"/>
      <c r="BA95" s="730"/>
      <c r="BB95" s="731"/>
      <c r="BC95" s="604"/>
      <c r="BD95" s="604"/>
      <c r="BE95" s="804"/>
      <c r="BF95" s="615"/>
    </row>
    <row r="96" spans="1:58" ht="30" x14ac:dyDescent="0.25">
      <c r="A96" s="249"/>
      <c r="B96" s="258"/>
      <c r="C96" s="212">
        <v>4201</v>
      </c>
      <c r="D96" s="237" t="s">
        <v>148</v>
      </c>
      <c r="E96" s="816">
        <v>0</v>
      </c>
      <c r="F96" s="817">
        <v>0</v>
      </c>
      <c r="G96" s="817">
        <v>0</v>
      </c>
      <c r="H96" s="817">
        <v>0</v>
      </c>
      <c r="I96" s="818">
        <v>0</v>
      </c>
      <c r="J96" s="818">
        <v>0</v>
      </c>
      <c r="K96" s="818">
        <v>13144.819964303881</v>
      </c>
      <c r="L96" s="819">
        <v>0</v>
      </c>
      <c r="M96" s="819">
        <v>0</v>
      </c>
      <c r="N96" s="820">
        <v>24646.537433069774</v>
      </c>
      <c r="O96" s="816">
        <v>0</v>
      </c>
      <c r="P96" s="817">
        <v>15872.904272564792</v>
      </c>
      <c r="Q96" s="817">
        <v>7830.0653784233818</v>
      </c>
      <c r="R96" s="817">
        <v>9064.1517695879356</v>
      </c>
      <c r="S96" s="817">
        <v>22553.992666110826</v>
      </c>
      <c r="T96" s="818">
        <v>3404.376251488427</v>
      </c>
      <c r="U96" s="818">
        <v>10213.128754465281</v>
      </c>
      <c r="V96" s="818">
        <v>8170.5030035722257</v>
      </c>
      <c r="W96" s="818">
        <v>10979.113411050177</v>
      </c>
      <c r="X96" s="818">
        <v>0</v>
      </c>
      <c r="Y96" s="818">
        <v>19149.616414622404</v>
      </c>
      <c r="Z96" s="816">
        <v>3956.2325482204274</v>
      </c>
      <c r="AA96" s="818">
        <v>3956.2325482204274</v>
      </c>
      <c r="AB96" s="818">
        <v>4252.9499893369602</v>
      </c>
      <c r="AC96" s="734">
        <v>0</v>
      </c>
      <c r="AD96" s="818">
        <v>0</v>
      </c>
      <c r="AE96" s="818">
        <v>3164.9860385763423</v>
      </c>
      <c r="AF96" s="818">
        <v>7417.9360279133025</v>
      </c>
      <c r="AG96" s="818">
        <v>0</v>
      </c>
      <c r="AH96" s="818">
        <v>0</v>
      </c>
      <c r="AI96" s="818">
        <v>0</v>
      </c>
      <c r="AJ96" s="820">
        <v>0</v>
      </c>
      <c r="AK96" s="817">
        <v>0</v>
      </c>
      <c r="AL96" s="817">
        <v>0</v>
      </c>
      <c r="AM96" s="817">
        <v>0</v>
      </c>
      <c r="AN96" s="817">
        <v>0</v>
      </c>
      <c r="AO96" s="817">
        <v>0</v>
      </c>
      <c r="AP96" s="817">
        <v>0</v>
      </c>
      <c r="AQ96" s="818">
        <v>0</v>
      </c>
      <c r="AR96" s="818">
        <v>0</v>
      </c>
      <c r="AS96" s="725">
        <v>167777.54647152658</v>
      </c>
      <c r="AT96" s="726"/>
      <c r="AU96" s="727">
        <v>41944.386617881646</v>
      </c>
      <c r="AV96" s="727">
        <v>41944.386617881646</v>
      </c>
      <c r="AW96" s="727">
        <v>41944.386617881646</v>
      </c>
      <c r="AX96" s="727">
        <v>41944.386617881646</v>
      </c>
      <c r="AY96" s="728">
        <v>167777.54647152658</v>
      </c>
      <c r="AZ96" s="729"/>
      <c r="BA96" s="730">
        <v>37791.357397373657</v>
      </c>
      <c r="BB96" s="731">
        <v>107237.85192188545</v>
      </c>
      <c r="BC96" s="604">
        <v>22748.337152267461</v>
      </c>
      <c r="BD96" s="604">
        <v>0</v>
      </c>
      <c r="BE96" s="818">
        <v>0</v>
      </c>
      <c r="BF96" s="615">
        <v>167777.54647152656</v>
      </c>
    </row>
    <row r="97" spans="1:58" ht="30" x14ac:dyDescent="0.25">
      <c r="A97" s="249"/>
      <c r="B97" s="258"/>
      <c r="C97" s="212">
        <v>4202</v>
      </c>
      <c r="D97" s="237" t="s">
        <v>149</v>
      </c>
      <c r="E97" s="816">
        <v>0</v>
      </c>
      <c r="F97" s="817">
        <v>0</v>
      </c>
      <c r="G97" s="817">
        <v>0</v>
      </c>
      <c r="H97" s="817">
        <v>1314.4819964303879</v>
      </c>
      <c r="I97" s="818">
        <v>0</v>
      </c>
      <c r="J97" s="818">
        <v>0</v>
      </c>
      <c r="K97" s="818">
        <v>0</v>
      </c>
      <c r="L97" s="819">
        <v>0</v>
      </c>
      <c r="M97" s="819">
        <v>0</v>
      </c>
      <c r="N97" s="820">
        <v>1478.7922459841866</v>
      </c>
      <c r="O97" s="816">
        <v>0</v>
      </c>
      <c r="P97" s="817">
        <v>382.99232829244801</v>
      </c>
      <c r="Q97" s="817">
        <v>382.99232829244801</v>
      </c>
      <c r="R97" s="817">
        <v>382.99232829244801</v>
      </c>
      <c r="S97" s="817">
        <v>1148.9769848773442</v>
      </c>
      <c r="T97" s="818">
        <v>0</v>
      </c>
      <c r="U97" s="818">
        <v>0</v>
      </c>
      <c r="V97" s="818">
        <v>434.05797206477439</v>
      </c>
      <c r="W97" s="818">
        <v>714.91901281256969</v>
      </c>
      <c r="X97" s="818">
        <v>0</v>
      </c>
      <c r="Y97" s="817">
        <v>1148.9769848773442</v>
      </c>
      <c r="Z97" s="816">
        <v>0</v>
      </c>
      <c r="AA97" s="818">
        <v>0</v>
      </c>
      <c r="AB97" s="818">
        <v>276.93627837542999</v>
      </c>
      <c r="AC97" s="734">
        <v>0</v>
      </c>
      <c r="AD97" s="818">
        <v>0</v>
      </c>
      <c r="AE97" s="818">
        <v>168.13988329936817</v>
      </c>
      <c r="AF97" s="817">
        <v>445.07616167479807</v>
      </c>
      <c r="AG97" s="817">
        <v>0</v>
      </c>
      <c r="AH97" s="818">
        <v>0</v>
      </c>
      <c r="AI97" s="818">
        <v>0</v>
      </c>
      <c r="AJ97" s="820">
        <v>0</v>
      </c>
      <c r="AK97" s="817">
        <v>0</v>
      </c>
      <c r="AL97" s="817">
        <v>0</v>
      </c>
      <c r="AM97" s="817">
        <v>0</v>
      </c>
      <c r="AN97" s="817">
        <v>0</v>
      </c>
      <c r="AO97" s="817">
        <v>0</v>
      </c>
      <c r="AP97" s="817">
        <v>1253.8737639823328</v>
      </c>
      <c r="AQ97" s="818">
        <v>0</v>
      </c>
      <c r="AR97" s="818">
        <v>0</v>
      </c>
      <c r="AS97" s="725">
        <v>9533.2082692558797</v>
      </c>
      <c r="AT97" s="726"/>
      <c r="AU97" s="727">
        <v>2383.3020673139699</v>
      </c>
      <c r="AV97" s="727">
        <v>2383.3020673139699</v>
      </c>
      <c r="AW97" s="727">
        <v>2383.3020673139699</v>
      </c>
      <c r="AX97" s="727">
        <v>2383.3020673139699</v>
      </c>
      <c r="AY97" s="728">
        <v>9533.2082692558797</v>
      </c>
      <c r="AZ97" s="729"/>
      <c r="BA97" s="730">
        <v>2793.2742424145745</v>
      </c>
      <c r="BB97" s="731">
        <v>4595.9079395093759</v>
      </c>
      <c r="BC97" s="604">
        <v>890.15232334959626</v>
      </c>
      <c r="BD97" s="604">
        <v>1253.8737639823328</v>
      </c>
      <c r="BE97" s="818">
        <v>0</v>
      </c>
      <c r="BF97" s="615">
        <v>9533.2082692558779</v>
      </c>
    </row>
    <row r="98" spans="1:58" ht="30" x14ac:dyDescent="0.25">
      <c r="A98" s="249"/>
      <c r="B98" s="258"/>
      <c r="C98" s="212">
        <v>4203</v>
      </c>
      <c r="D98" s="237" t="s">
        <v>150</v>
      </c>
      <c r="E98" s="816">
        <v>0</v>
      </c>
      <c r="F98" s="817">
        <v>0</v>
      </c>
      <c r="G98" s="817">
        <v>0</v>
      </c>
      <c r="H98" s="817">
        <v>1971.7229946455823</v>
      </c>
      <c r="I98" s="818">
        <v>0</v>
      </c>
      <c r="J98" s="818">
        <v>0</v>
      </c>
      <c r="K98" s="818">
        <v>1971.7229946455823</v>
      </c>
      <c r="L98" s="819">
        <v>0</v>
      </c>
      <c r="M98" s="819">
        <v>0</v>
      </c>
      <c r="N98" s="820">
        <v>2103.1711942886209</v>
      </c>
      <c r="O98" s="816">
        <v>0</v>
      </c>
      <c r="P98" s="817">
        <v>2076.6695134079405</v>
      </c>
      <c r="Q98" s="817">
        <v>544.70020023814834</v>
      </c>
      <c r="R98" s="817">
        <v>1055.3566379614124</v>
      </c>
      <c r="S98" s="817">
        <v>2144.7570384377086</v>
      </c>
      <c r="T98" s="818">
        <v>510.6564377232641</v>
      </c>
      <c r="U98" s="818">
        <v>1531.969313169792</v>
      </c>
      <c r="V98" s="818">
        <v>561.72208149559037</v>
      </c>
      <c r="W98" s="818">
        <v>1072.3785192188543</v>
      </c>
      <c r="X98" s="818">
        <v>0</v>
      </c>
      <c r="Y98" s="818">
        <v>1634.1006007144451</v>
      </c>
      <c r="Z98" s="816">
        <v>593.43488223306417</v>
      </c>
      <c r="AA98" s="818">
        <v>593.43488223306417</v>
      </c>
      <c r="AB98" s="818">
        <v>415.40441756314488</v>
      </c>
      <c r="AC98" s="734">
        <v>0</v>
      </c>
      <c r="AD98" s="818">
        <v>0</v>
      </c>
      <c r="AE98" s="818">
        <v>217.59279015212354</v>
      </c>
      <c r="AF98" s="818">
        <v>632.99720771526836</v>
      </c>
      <c r="AG98" s="818">
        <v>0</v>
      </c>
      <c r="AH98" s="818">
        <v>0</v>
      </c>
      <c r="AI98" s="818">
        <v>0</v>
      </c>
      <c r="AJ98" s="820">
        <v>0</v>
      </c>
      <c r="AK98" s="817">
        <v>0</v>
      </c>
      <c r="AL98" s="817">
        <v>10771.716037931226</v>
      </c>
      <c r="AM98" s="817">
        <v>0</v>
      </c>
      <c r="AN98" s="817">
        <v>0</v>
      </c>
      <c r="AO98" s="817">
        <v>0</v>
      </c>
      <c r="AP98" s="817">
        <v>1880.8106459734995</v>
      </c>
      <c r="AQ98" s="818">
        <v>0</v>
      </c>
      <c r="AR98" s="818">
        <v>0</v>
      </c>
      <c r="AS98" s="725">
        <v>32284.318389748336</v>
      </c>
      <c r="AT98" s="726"/>
      <c r="AU98" s="727">
        <v>8071.079597437084</v>
      </c>
      <c r="AV98" s="727">
        <v>8071.079597437084</v>
      </c>
      <c r="AW98" s="727">
        <v>8071.079597437084</v>
      </c>
      <c r="AX98" s="727">
        <v>8071.079597437084</v>
      </c>
      <c r="AY98" s="728">
        <v>32284.318389748336</v>
      </c>
      <c r="AZ98" s="729"/>
      <c r="BA98" s="730">
        <v>6046.617183579785</v>
      </c>
      <c r="BB98" s="731">
        <v>11132.310342367156</v>
      </c>
      <c r="BC98" s="604">
        <v>2452.8641798966651</v>
      </c>
      <c r="BD98" s="604">
        <v>12652.526683904725</v>
      </c>
      <c r="BE98" s="818">
        <v>0</v>
      </c>
      <c r="BF98" s="615">
        <v>32284.318389748332</v>
      </c>
    </row>
    <row r="99" spans="1:58" x14ac:dyDescent="0.25">
      <c r="A99" s="249"/>
      <c r="B99" s="258"/>
      <c r="C99" s="212">
        <v>4204</v>
      </c>
      <c r="D99" s="242" t="s">
        <v>151</v>
      </c>
      <c r="E99" s="816">
        <v>0</v>
      </c>
      <c r="F99" s="817">
        <v>0</v>
      </c>
      <c r="G99" s="817">
        <v>0</v>
      </c>
      <c r="H99" s="817">
        <v>0</v>
      </c>
      <c r="I99" s="818">
        <v>0</v>
      </c>
      <c r="J99" s="818">
        <v>0</v>
      </c>
      <c r="K99" s="818">
        <v>0</v>
      </c>
      <c r="L99" s="819">
        <v>0</v>
      </c>
      <c r="M99" s="819">
        <v>0</v>
      </c>
      <c r="N99" s="820">
        <v>9858.61497322791</v>
      </c>
      <c r="O99" s="816">
        <v>0</v>
      </c>
      <c r="P99" s="817">
        <v>2553.2821886163201</v>
      </c>
      <c r="Q99" s="817">
        <v>2553.2821886163201</v>
      </c>
      <c r="R99" s="817">
        <v>2553.2821886163201</v>
      </c>
      <c r="S99" s="817">
        <v>7659.8465658489604</v>
      </c>
      <c r="T99" s="818">
        <v>0</v>
      </c>
      <c r="U99" s="818">
        <v>0</v>
      </c>
      <c r="V99" s="818">
        <v>2553.2821886163201</v>
      </c>
      <c r="W99" s="818">
        <v>5106.5643772326403</v>
      </c>
      <c r="X99" s="818">
        <v>0</v>
      </c>
      <c r="Y99" s="818">
        <v>7659.8465658489604</v>
      </c>
      <c r="Z99" s="816">
        <v>0</v>
      </c>
      <c r="AA99" s="818">
        <v>0</v>
      </c>
      <c r="AB99" s="818">
        <v>1978.1162741102137</v>
      </c>
      <c r="AC99" s="734">
        <v>0</v>
      </c>
      <c r="AD99" s="818">
        <v>0</v>
      </c>
      <c r="AE99" s="818">
        <v>989.05813705510684</v>
      </c>
      <c r="AF99" s="818">
        <v>2967.1744111653211</v>
      </c>
      <c r="AG99" s="818">
        <v>0</v>
      </c>
      <c r="AH99" s="818">
        <v>0</v>
      </c>
      <c r="AI99" s="818">
        <v>0</v>
      </c>
      <c r="AJ99" s="820">
        <v>0</v>
      </c>
      <c r="AK99" s="817">
        <v>0</v>
      </c>
      <c r="AL99" s="817">
        <v>0</v>
      </c>
      <c r="AM99" s="817">
        <v>16157.574056896841</v>
      </c>
      <c r="AN99" s="817">
        <v>0</v>
      </c>
      <c r="AO99" s="817">
        <v>0</v>
      </c>
      <c r="AP99" s="817">
        <v>0</v>
      </c>
      <c r="AQ99" s="818">
        <v>0</v>
      </c>
      <c r="AR99" s="818">
        <v>0</v>
      </c>
      <c r="AS99" s="725">
        <v>62589.924115851238</v>
      </c>
      <c r="AT99" s="726"/>
      <c r="AU99" s="727">
        <v>15647.481028962809</v>
      </c>
      <c r="AV99" s="727">
        <v>15647.481028962809</v>
      </c>
      <c r="AW99" s="727">
        <v>15647.481028962809</v>
      </c>
      <c r="AX99" s="727">
        <v>15647.481028962809</v>
      </c>
      <c r="AY99" s="728">
        <v>62589.924115851238</v>
      </c>
      <c r="AZ99" s="729"/>
      <c r="BA99" s="730">
        <v>9858.61497322791</v>
      </c>
      <c r="BB99" s="731">
        <v>30639.386263395842</v>
      </c>
      <c r="BC99" s="604">
        <v>5934.3488223306413</v>
      </c>
      <c r="BD99" s="604">
        <v>16157.574056896841</v>
      </c>
      <c r="BE99" s="818">
        <v>0</v>
      </c>
      <c r="BF99" s="615">
        <v>62589.92411585123</v>
      </c>
    </row>
    <row r="100" spans="1:58" x14ac:dyDescent="0.25">
      <c r="A100" s="249"/>
      <c r="B100" s="258"/>
      <c r="C100" s="258"/>
      <c r="D100" s="259"/>
      <c r="E100" s="801"/>
      <c r="F100" s="802"/>
      <c r="G100" s="802"/>
      <c r="H100" s="802"/>
      <c r="I100" s="803"/>
      <c r="J100" s="803"/>
      <c r="K100" s="803"/>
      <c r="L100" s="804"/>
      <c r="M100" s="804"/>
      <c r="N100" s="805"/>
      <c r="O100" s="801"/>
      <c r="P100" s="802"/>
      <c r="Q100" s="802"/>
      <c r="R100" s="802"/>
      <c r="S100" s="802"/>
      <c r="T100" s="803"/>
      <c r="U100" s="803"/>
      <c r="V100" s="803"/>
      <c r="W100" s="803"/>
      <c r="X100" s="803"/>
      <c r="Y100" s="803"/>
      <c r="Z100" s="801"/>
      <c r="AA100" s="803"/>
      <c r="AB100" s="803"/>
      <c r="AC100" s="803"/>
      <c r="AD100" s="803"/>
      <c r="AE100" s="803"/>
      <c r="AF100" s="803"/>
      <c r="AG100" s="803"/>
      <c r="AH100" s="803"/>
      <c r="AI100" s="803"/>
      <c r="AJ100" s="805"/>
      <c r="AK100" s="802"/>
      <c r="AL100" s="802"/>
      <c r="AM100" s="802"/>
      <c r="AN100" s="802"/>
      <c r="AO100" s="802"/>
      <c r="AP100" s="802"/>
      <c r="AQ100" s="803"/>
      <c r="AR100" s="803"/>
      <c r="AS100" s="806"/>
      <c r="AT100" s="807"/>
      <c r="AU100" s="750"/>
      <c r="AV100" s="751"/>
      <c r="AW100" s="751"/>
      <c r="AX100" s="751"/>
      <c r="AY100" s="752"/>
      <c r="AZ100" s="729"/>
      <c r="BA100" s="730"/>
      <c r="BB100" s="731"/>
      <c r="BC100" s="604"/>
      <c r="BD100" s="604"/>
      <c r="BE100" s="803"/>
      <c r="BF100" s="615"/>
    </row>
    <row r="101" spans="1:58" x14ac:dyDescent="0.25">
      <c r="A101" s="249"/>
      <c r="B101" s="258"/>
      <c r="C101" s="258">
        <v>4299</v>
      </c>
      <c r="D101" s="269" t="s">
        <v>146</v>
      </c>
      <c r="E101" s="750">
        <v>0</v>
      </c>
      <c r="F101" s="750">
        <v>0</v>
      </c>
      <c r="G101" s="750">
        <v>0</v>
      </c>
      <c r="H101" s="750">
        <v>3286.2049910759702</v>
      </c>
      <c r="I101" s="751">
        <v>0</v>
      </c>
      <c r="J101" s="751">
        <v>0</v>
      </c>
      <c r="K101" s="751">
        <v>15116.542958949463</v>
      </c>
      <c r="L101" s="751">
        <v>0</v>
      </c>
      <c r="M101" s="751">
        <v>0</v>
      </c>
      <c r="N101" s="822">
        <v>38087.115846570494</v>
      </c>
      <c r="O101" s="750">
        <v>0</v>
      </c>
      <c r="P101" s="750">
        <v>20885.848302881503</v>
      </c>
      <c r="Q101" s="750">
        <v>11311.040095570299</v>
      </c>
      <c r="R101" s="750">
        <v>13055.782924458117</v>
      </c>
      <c r="S101" s="750">
        <v>33507.573255274838</v>
      </c>
      <c r="T101" s="751">
        <v>3915.0326892116909</v>
      </c>
      <c r="U101" s="751">
        <v>11745.098067635072</v>
      </c>
      <c r="V101" s="751">
        <v>11719.56524574891</v>
      </c>
      <c r="W101" s="751">
        <v>17872.975320314243</v>
      </c>
      <c r="X101" s="751">
        <v>0</v>
      </c>
      <c r="Y101" s="751">
        <v>29592.540566063151</v>
      </c>
      <c r="Z101" s="750">
        <v>4549.6674304534918</v>
      </c>
      <c r="AA101" s="751">
        <v>4549.6674304534918</v>
      </c>
      <c r="AB101" s="751">
        <v>6923.4069593857494</v>
      </c>
      <c r="AC101" s="751">
        <v>0</v>
      </c>
      <c r="AD101" s="751">
        <v>0</v>
      </c>
      <c r="AE101" s="751">
        <v>4539.7768490829412</v>
      </c>
      <c r="AF101" s="751">
        <v>11463.18380846869</v>
      </c>
      <c r="AG101" s="751">
        <v>0</v>
      </c>
      <c r="AH101" s="751">
        <v>0</v>
      </c>
      <c r="AI101" s="751">
        <v>0</v>
      </c>
      <c r="AJ101" s="822">
        <v>0</v>
      </c>
      <c r="AK101" s="823">
        <v>0</v>
      </c>
      <c r="AL101" s="823">
        <v>10771.716037931226</v>
      </c>
      <c r="AM101" s="823">
        <v>16157.574056896841</v>
      </c>
      <c r="AN101" s="823">
        <v>0</v>
      </c>
      <c r="AO101" s="823">
        <v>0</v>
      </c>
      <c r="AP101" s="823">
        <v>3134.6844099558321</v>
      </c>
      <c r="AQ101" s="751">
        <v>0</v>
      </c>
      <c r="AR101" s="751">
        <v>0</v>
      </c>
      <c r="AS101" s="824">
        <v>272184.99724638206</v>
      </c>
      <c r="AT101" s="749"/>
      <c r="AU101" s="750">
        <v>68046.249311595515</v>
      </c>
      <c r="AV101" s="751">
        <v>68046.249311595515</v>
      </c>
      <c r="AW101" s="751">
        <v>68046.249311595515</v>
      </c>
      <c r="AX101" s="751">
        <v>68046.249311595515</v>
      </c>
      <c r="AY101" s="752">
        <v>272184.99724638206</v>
      </c>
      <c r="AZ101" s="729"/>
      <c r="BA101" s="730">
        <v>56489.863796595928</v>
      </c>
      <c r="BB101" s="731">
        <v>153605.45646715781</v>
      </c>
      <c r="BC101" s="604">
        <v>32025.702477844363</v>
      </c>
      <c r="BD101" s="604">
        <v>30063.974504783899</v>
      </c>
      <c r="BE101" s="751">
        <v>0</v>
      </c>
      <c r="BF101" s="615">
        <v>272184.997246382</v>
      </c>
    </row>
    <row r="102" spans="1:58" x14ac:dyDescent="0.25">
      <c r="A102" s="283"/>
      <c r="B102" s="284"/>
      <c r="C102" s="284"/>
      <c r="D102" s="284"/>
      <c r="E102" s="831"/>
      <c r="F102" s="832"/>
      <c r="G102" s="832"/>
      <c r="H102" s="832"/>
      <c r="I102" s="832"/>
      <c r="J102" s="832"/>
      <c r="K102" s="832"/>
      <c r="L102" s="832"/>
      <c r="M102" s="832"/>
      <c r="N102" s="833"/>
      <c r="O102" s="831"/>
      <c r="P102" s="832"/>
      <c r="Q102" s="832"/>
      <c r="R102" s="832"/>
      <c r="S102" s="832"/>
      <c r="T102" s="832"/>
      <c r="U102" s="832"/>
      <c r="V102" s="832"/>
      <c r="W102" s="832"/>
      <c r="X102" s="747"/>
      <c r="Y102" s="832"/>
      <c r="Z102" s="831"/>
      <c r="AA102" s="832"/>
      <c r="AB102" s="832"/>
      <c r="AC102" s="832"/>
      <c r="AD102" s="832"/>
      <c r="AE102" s="832"/>
      <c r="AF102" s="832"/>
      <c r="AG102" s="832"/>
      <c r="AH102" s="832"/>
      <c r="AI102" s="832"/>
      <c r="AJ102" s="833"/>
      <c r="AK102" s="832"/>
      <c r="AL102" s="832"/>
      <c r="AM102" s="832"/>
      <c r="AN102" s="832"/>
      <c r="AO102" s="832"/>
      <c r="AP102" s="832"/>
      <c r="AQ102" s="832"/>
      <c r="AR102" s="832"/>
      <c r="AS102" s="834"/>
      <c r="AT102" s="749"/>
      <c r="AU102" s="835"/>
      <c r="AV102" s="836"/>
      <c r="AW102" s="836"/>
      <c r="AX102" s="836"/>
      <c r="AY102" s="837"/>
      <c r="AZ102" s="729"/>
      <c r="BA102" s="730"/>
      <c r="BB102" s="731"/>
      <c r="BC102" s="604"/>
      <c r="BD102" s="604"/>
      <c r="BE102" s="832"/>
      <c r="BF102" s="615"/>
    </row>
    <row r="103" spans="1:58" x14ac:dyDescent="0.25">
      <c r="A103" s="249"/>
      <c r="B103" s="258">
        <v>4300</v>
      </c>
      <c r="C103" s="258" t="s">
        <v>152</v>
      </c>
      <c r="D103" s="269"/>
      <c r="E103" s="744"/>
      <c r="F103" s="747"/>
      <c r="G103" s="747"/>
      <c r="H103" s="747"/>
      <c r="I103" s="745"/>
      <c r="J103" s="745"/>
      <c r="K103" s="745"/>
      <c r="L103" s="825"/>
      <c r="M103" s="825"/>
      <c r="N103" s="746"/>
      <c r="O103" s="744"/>
      <c r="P103" s="747"/>
      <c r="Q103" s="747"/>
      <c r="R103" s="747"/>
      <c r="S103" s="747"/>
      <c r="T103" s="745"/>
      <c r="U103" s="745"/>
      <c r="V103" s="745"/>
      <c r="W103" s="745"/>
      <c r="X103" s="745"/>
      <c r="Y103" s="745"/>
      <c r="Z103" s="744"/>
      <c r="AA103" s="745"/>
      <c r="AB103" s="745"/>
      <c r="AC103" s="745"/>
      <c r="AD103" s="745"/>
      <c r="AE103" s="745"/>
      <c r="AF103" s="745"/>
      <c r="AG103" s="745"/>
      <c r="AH103" s="745"/>
      <c r="AI103" s="745"/>
      <c r="AJ103" s="746"/>
      <c r="AK103" s="747"/>
      <c r="AL103" s="747"/>
      <c r="AM103" s="747"/>
      <c r="AN103" s="747"/>
      <c r="AO103" s="747"/>
      <c r="AP103" s="747"/>
      <c r="AQ103" s="745"/>
      <c r="AR103" s="825"/>
      <c r="AS103" s="748"/>
      <c r="AT103" s="749"/>
      <c r="AU103" s="750"/>
      <c r="AV103" s="751"/>
      <c r="AW103" s="751"/>
      <c r="AX103" s="751"/>
      <c r="AY103" s="752"/>
      <c r="AZ103" s="729"/>
      <c r="BA103" s="730"/>
      <c r="BB103" s="731"/>
      <c r="BC103" s="604"/>
      <c r="BD103" s="604"/>
      <c r="BE103" s="825"/>
      <c r="BF103" s="615"/>
    </row>
    <row r="104" spans="1:58" x14ac:dyDescent="0.25">
      <c r="A104" s="249"/>
      <c r="B104" s="258"/>
      <c r="C104" s="212">
        <v>4301</v>
      </c>
      <c r="D104" s="242" t="s">
        <v>153</v>
      </c>
      <c r="E104" s="732">
        <v>0</v>
      </c>
      <c r="F104" s="733">
        <v>0</v>
      </c>
      <c r="G104" s="733">
        <v>0</v>
      </c>
      <c r="H104" s="733">
        <v>0</v>
      </c>
      <c r="I104" s="734">
        <v>0</v>
      </c>
      <c r="J104" s="734">
        <v>0</v>
      </c>
      <c r="K104" s="734">
        <v>0</v>
      </c>
      <c r="L104" s="735">
        <v>0</v>
      </c>
      <c r="M104" s="735">
        <v>0</v>
      </c>
      <c r="N104" s="736">
        <v>0</v>
      </c>
      <c r="O104" s="732">
        <v>13464.645047414035</v>
      </c>
      <c r="P104" s="733">
        <v>8078.7870284484206</v>
      </c>
      <c r="Q104" s="733">
        <v>0</v>
      </c>
      <c r="R104" s="733">
        <v>0</v>
      </c>
      <c r="S104" s="733">
        <v>0</v>
      </c>
      <c r="T104" s="734">
        <v>0</v>
      </c>
      <c r="U104" s="734">
        <v>0</v>
      </c>
      <c r="V104" s="734">
        <v>0</v>
      </c>
      <c r="W104" s="734">
        <v>0</v>
      </c>
      <c r="X104" s="734">
        <v>0</v>
      </c>
      <c r="Y104" s="734">
        <v>0</v>
      </c>
      <c r="Z104" s="732">
        <v>0</v>
      </c>
      <c r="AA104" s="734">
        <v>0</v>
      </c>
      <c r="AB104" s="734">
        <v>0</v>
      </c>
      <c r="AC104" s="734">
        <v>0</v>
      </c>
      <c r="AD104" s="734">
        <v>0</v>
      </c>
      <c r="AE104" s="734">
        <v>0</v>
      </c>
      <c r="AF104" s="734">
        <v>0</v>
      </c>
      <c r="AG104" s="734">
        <v>0</v>
      </c>
      <c r="AH104" s="734">
        <v>0</v>
      </c>
      <c r="AI104" s="734">
        <v>0</v>
      </c>
      <c r="AJ104" s="736">
        <v>0</v>
      </c>
      <c r="AK104" s="733">
        <v>0</v>
      </c>
      <c r="AL104" s="733">
        <v>0</v>
      </c>
      <c r="AM104" s="733">
        <v>0</v>
      </c>
      <c r="AN104" s="733">
        <v>0</v>
      </c>
      <c r="AO104" s="733">
        <v>0</v>
      </c>
      <c r="AP104" s="733">
        <v>0</v>
      </c>
      <c r="AQ104" s="734">
        <v>0</v>
      </c>
      <c r="AR104" s="734">
        <v>0</v>
      </c>
      <c r="AS104" s="725">
        <v>21543.432075862456</v>
      </c>
      <c r="AT104" s="726"/>
      <c r="AU104" s="727">
        <v>5385.8580189656141</v>
      </c>
      <c r="AV104" s="727">
        <v>5385.8580189656141</v>
      </c>
      <c r="AW104" s="727">
        <v>5385.8580189656141</v>
      </c>
      <c r="AX104" s="727">
        <v>5385.8580189656141</v>
      </c>
      <c r="AY104" s="728">
        <v>21543.432075862456</v>
      </c>
      <c r="AZ104" s="729"/>
      <c r="BA104" s="730">
        <v>0</v>
      </c>
      <c r="BB104" s="731">
        <v>21543.432075862456</v>
      </c>
      <c r="BC104" s="604">
        <v>0</v>
      </c>
      <c r="BD104" s="604">
        <v>0</v>
      </c>
      <c r="BE104" s="734">
        <v>0</v>
      </c>
      <c r="BF104" s="615">
        <v>21543.432075862456</v>
      </c>
    </row>
    <row r="105" spans="1:58" x14ac:dyDescent="0.25">
      <c r="A105" s="249"/>
      <c r="B105" s="258"/>
      <c r="C105" s="212">
        <v>4302</v>
      </c>
      <c r="D105" s="242" t="s">
        <v>219</v>
      </c>
      <c r="E105" s="732">
        <v>0</v>
      </c>
      <c r="F105" s="733">
        <v>0</v>
      </c>
      <c r="G105" s="733">
        <v>0</v>
      </c>
      <c r="H105" s="733">
        <v>0</v>
      </c>
      <c r="I105" s="734">
        <v>0</v>
      </c>
      <c r="J105" s="734">
        <v>0</v>
      </c>
      <c r="K105" s="734">
        <v>0</v>
      </c>
      <c r="L105" s="735">
        <v>0</v>
      </c>
      <c r="M105" s="735">
        <v>0</v>
      </c>
      <c r="N105" s="736">
        <v>6572.4099821519403</v>
      </c>
      <c r="O105" s="732">
        <v>0</v>
      </c>
      <c r="P105" s="733">
        <v>1702.1881257442135</v>
      </c>
      <c r="Q105" s="733">
        <v>1702.1881257442135</v>
      </c>
      <c r="R105" s="733">
        <v>1702.1881257442135</v>
      </c>
      <c r="S105" s="733">
        <v>5106.5643772326403</v>
      </c>
      <c r="T105" s="734">
        <v>0</v>
      </c>
      <c r="U105" s="734">
        <v>0</v>
      </c>
      <c r="V105" s="734">
        <v>510.6564377232641</v>
      </c>
      <c r="W105" s="734">
        <v>4595.9079395093768</v>
      </c>
      <c r="X105" s="734">
        <v>0</v>
      </c>
      <c r="Y105" s="734">
        <v>5106.5643772326403</v>
      </c>
      <c r="Z105" s="732">
        <v>0</v>
      </c>
      <c r="AA105" s="734">
        <v>0</v>
      </c>
      <c r="AB105" s="734">
        <v>1780.3046466991923</v>
      </c>
      <c r="AC105" s="734">
        <v>0</v>
      </c>
      <c r="AD105" s="734">
        <v>0</v>
      </c>
      <c r="AE105" s="734">
        <v>197.81162741102139</v>
      </c>
      <c r="AF105" s="734">
        <v>1978.1162741102137</v>
      </c>
      <c r="AG105" s="734">
        <v>0</v>
      </c>
      <c r="AH105" s="734">
        <v>0</v>
      </c>
      <c r="AI105" s="734">
        <v>0</v>
      </c>
      <c r="AJ105" s="736">
        <v>0</v>
      </c>
      <c r="AK105" s="733">
        <v>0</v>
      </c>
      <c r="AL105" s="733">
        <v>0</v>
      </c>
      <c r="AM105" s="733">
        <v>0</v>
      </c>
      <c r="AN105" s="733">
        <v>0</v>
      </c>
      <c r="AO105" s="733">
        <v>0</v>
      </c>
      <c r="AP105" s="733">
        <v>0</v>
      </c>
      <c r="AQ105" s="734">
        <v>0</v>
      </c>
      <c r="AR105" s="734">
        <v>0</v>
      </c>
      <c r="AS105" s="725">
        <v>30954.900039302927</v>
      </c>
      <c r="AT105" s="726"/>
      <c r="AU105" s="727">
        <v>7738.7250098257318</v>
      </c>
      <c r="AV105" s="727">
        <v>7738.7250098257318</v>
      </c>
      <c r="AW105" s="727">
        <v>7738.7250098257318</v>
      </c>
      <c r="AX105" s="727">
        <v>7738.7250098257318</v>
      </c>
      <c r="AY105" s="728">
        <v>30954.900039302927</v>
      </c>
      <c r="AZ105" s="729"/>
      <c r="BA105" s="730">
        <v>6572.4099821519403</v>
      </c>
      <c r="BB105" s="731">
        <v>20426.257508930561</v>
      </c>
      <c r="BC105" s="604">
        <v>3956.2325482204274</v>
      </c>
      <c r="BD105" s="604">
        <v>0</v>
      </c>
      <c r="BE105" s="734">
        <v>0</v>
      </c>
      <c r="BF105" s="615">
        <v>30954.900039302931</v>
      </c>
    </row>
    <row r="106" spans="1:58" x14ac:dyDescent="0.25">
      <c r="A106" s="249"/>
      <c r="B106" s="258"/>
      <c r="C106" s="212">
        <v>4303</v>
      </c>
      <c r="D106" s="242" t="s">
        <v>154</v>
      </c>
      <c r="E106" s="732">
        <v>0</v>
      </c>
      <c r="F106" s="733">
        <v>0</v>
      </c>
      <c r="G106" s="733">
        <v>0</v>
      </c>
      <c r="H106" s="733">
        <v>3286.2049910759702</v>
      </c>
      <c r="I106" s="734">
        <v>0</v>
      </c>
      <c r="J106" s="734">
        <v>0</v>
      </c>
      <c r="K106" s="734">
        <v>0</v>
      </c>
      <c r="L106" s="735">
        <v>0</v>
      </c>
      <c r="M106" s="735">
        <v>0</v>
      </c>
      <c r="N106" s="736">
        <v>3023.3085917898925</v>
      </c>
      <c r="O106" s="732">
        <v>0</v>
      </c>
      <c r="P106" s="733">
        <v>783.00653784233805</v>
      </c>
      <c r="Q106" s="733">
        <v>783.00653784233805</v>
      </c>
      <c r="R106" s="733">
        <v>783.00653784233805</v>
      </c>
      <c r="S106" s="733">
        <v>2349.0196135270144</v>
      </c>
      <c r="T106" s="734">
        <v>0</v>
      </c>
      <c r="U106" s="734">
        <v>0</v>
      </c>
      <c r="V106" s="734">
        <v>1429.8380256251394</v>
      </c>
      <c r="W106" s="734">
        <v>919.18158790187522</v>
      </c>
      <c r="X106" s="734">
        <v>0</v>
      </c>
      <c r="Y106" s="734">
        <v>2349.0196135270144</v>
      </c>
      <c r="Z106" s="732">
        <v>0</v>
      </c>
      <c r="AA106" s="734">
        <v>0</v>
      </c>
      <c r="AB106" s="734">
        <v>356.06092933983848</v>
      </c>
      <c r="AC106" s="734">
        <v>21543.432075862453</v>
      </c>
      <c r="AD106" s="734">
        <v>8078.7870284484206</v>
      </c>
      <c r="AE106" s="734">
        <v>553.87255675085999</v>
      </c>
      <c r="AF106" s="734">
        <v>909.93348609069835</v>
      </c>
      <c r="AG106" s="734">
        <v>0</v>
      </c>
      <c r="AH106" s="734">
        <v>0</v>
      </c>
      <c r="AI106" s="734">
        <v>0</v>
      </c>
      <c r="AJ106" s="736">
        <v>0</v>
      </c>
      <c r="AK106" s="733">
        <v>0</v>
      </c>
      <c r="AL106" s="733">
        <v>0</v>
      </c>
      <c r="AM106" s="733">
        <v>0</v>
      </c>
      <c r="AN106" s="733">
        <v>0</v>
      </c>
      <c r="AO106" s="733">
        <v>0</v>
      </c>
      <c r="AP106" s="733">
        <v>3134.6844099558321</v>
      </c>
      <c r="AQ106" s="734">
        <v>0</v>
      </c>
      <c r="AR106" s="734">
        <v>0</v>
      </c>
      <c r="AS106" s="725">
        <v>50282.362523422024</v>
      </c>
      <c r="AT106" s="726"/>
      <c r="AU106" s="727">
        <v>12570.590630855506</v>
      </c>
      <c r="AV106" s="727">
        <v>12570.590630855506</v>
      </c>
      <c r="AW106" s="727">
        <v>12570.590630855506</v>
      </c>
      <c r="AX106" s="727">
        <v>12570.590630855506</v>
      </c>
      <c r="AY106" s="728">
        <v>50282.362523422024</v>
      </c>
      <c r="AZ106" s="729"/>
      <c r="BA106" s="730">
        <v>6309.5135828658622</v>
      </c>
      <c r="BB106" s="731">
        <v>9396.0784541080575</v>
      </c>
      <c r="BC106" s="604">
        <v>31442.086076492269</v>
      </c>
      <c r="BD106" s="604">
        <v>3134.6844099558321</v>
      </c>
      <c r="BE106" s="734">
        <v>0</v>
      </c>
      <c r="BF106" s="615">
        <v>50282.362523422016</v>
      </c>
    </row>
    <row r="107" spans="1:58" x14ac:dyDescent="0.25">
      <c r="A107" s="249"/>
      <c r="B107" s="258"/>
      <c r="C107" s="258"/>
      <c r="D107" s="269"/>
      <c r="E107" s="744"/>
      <c r="F107" s="747"/>
      <c r="G107" s="747"/>
      <c r="H107" s="747"/>
      <c r="I107" s="745"/>
      <c r="J107" s="745"/>
      <c r="K107" s="745"/>
      <c r="L107" s="825"/>
      <c r="M107" s="825"/>
      <c r="N107" s="746"/>
      <c r="O107" s="744"/>
      <c r="P107" s="747"/>
      <c r="Q107" s="747"/>
      <c r="R107" s="747"/>
      <c r="S107" s="747"/>
      <c r="T107" s="745"/>
      <c r="U107" s="745"/>
      <c r="V107" s="745"/>
      <c r="W107" s="745"/>
      <c r="X107" s="745"/>
      <c r="Y107" s="745"/>
      <c r="Z107" s="744"/>
      <c r="AA107" s="745"/>
      <c r="AB107" s="745"/>
      <c r="AC107" s="745"/>
      <c r="AD107" s="745"/>
      <c r="AE107" s="745"/>
      <c r="AF107" s="745"/>
      <c r="AG107" s="745"/>
      <c r="AH107" s="745"/>
      <c r="AI107" s="745"/>
      <c r="AJ107" s="746"/>
      <c r="AK107" s="747"/>
      <c r="AL107" s="747"/>
      <c r="AM107" s="747"/>
      <c r="AN107" s="747"/>
      <c r="AO107" s="747"/>
      <c r="AP107" s="747"/>
      <c r="AQ107" s="745"/>
      <c r="AR107" s="745"/>
      <c r="AS107" s="748"/>
      <c r="AT107" s="749"/>
      <c r="AU107" s="750"/>
      <c r="AV107" s="751"/>
      <c r="AW107" s="751"/>
      <c r="AX107" s="751"/>
      <c r="AY107" s="752"/>
      <c r="AZ107" s="729"/>
      <c r="BA107" s="730"/>
      <c r="BB107" s="731"/>
      <c r="BC107" s="604"/>
      <c r="BD107" s="604"/>
      <c r="BE107" s="745"/>
      <c r="BF107" s="615"/>
    </row>
    <row r="108" spans="1:58" x14ac:dyDescent="0.25">
      <c r="A108" s="249"/>
      <c r="B108" s="258"/>
      <c r="C108" s="258">
        <v>4399</v>
      </c>
      <c r="D108" s="269" t="s">
        <v>146</v>
      </c>
      <c r="E108" s="750">
        <v>0</v>
      </c>
      <c r="F108" s="750">
        <v>0</v>
      </c>
      <c r="G108" s="750">
        <v>0</v>
      </c>
      <c r="H108" s="750">
        <v>3286.2049910759702</v>
      </c>
      <c r="I108" s="751">
        <v>0</v>
      </c>
      <c r="J108" s="751">
        <v>0</v>
      </c>
      <c r="K108" s="751">
        <v>0</v>
      </c>
      <c r="L108" s="751">
        <v>0</v>
      </c>
      <c r="M108" s="751">
        <v>0</v>
      </c>
      <c r="N108" s="822">
        <v>9595.7185739418328</v>
      </c>
      <c r="O108" s="750">
        <v>13464.645047414035</v>
      </c>
      <c r="P108" s="750">
        <v>10563.981692034973</v>
      </c>
      <c r="Q108" s="750">
        <v>2485.1946635865515</v>
      </c>
      <c r="R108" s="750">
        <v>2485.1946635865515</v>
      </c>
      <c r="S108" s="750">
        <v>7455.5839907596546</v>
      </c>
      <c r="T108" s="751">
        <v>0</v>
      </c>
      <c r="U108" s="751">
        <v>0</v>
      </c>
      <c r="V108" s="751">
        <v>1940.4944633484035</v>
      </c>
      <c r="W108" s="751">
        <v>5515.0895274112518</v>
      </c>
      <c r="X108" s="751">
        <v>0</v>
      </c>
      <c r="Y108" s="751">
        <v>7455.5839907596546</v>
      </c>
      <c r="Z108" s="750">
        <v>0</v>
      </c>
      <c r="AA108" s="751">
        <v>0</v>
      </c>
      <c r="AB108" s="751">
        <v>2136.3655760390307</v>
      </c>
      <c r="AC108" s="751">
        <v>21543.432075862453</v>
      </c>
      <c r="AD108" s="751">
        <v>8078.7870284484206</v>
      </c>
      <c r="AE108" s="751">
        <v>751.68418416188138</v>
      </c>
      <c r="AF108" s="751">
        <v>2888.0497602009118</v>
      </c>
      <c r="AG108" s="751">
        <v>0</v>
      </c>
      <c r="AH108" s="751">
        <v>0</v>
      </c>
      <c r="AI108" s="751">
        <v>0</v>
      </c>
      <c r="AJ108" s="822">
        <v>0</v>
      </c>
      <c r="AK108" s="823">
        <v>0</v>
      </c>
      <c r="AL108" s="823">
        <v>0</v>
      </c>
      <c r="AM108" s="823">
        <v>0</v>
      </c>
      <c r="AN108" s="823">
        <v>0</v>
      </c>
      <c r="AO108" s="823">
        <v>0</v>
      </c>
      <c r="AP108" s="823">
        <v>3134.6844099558321</v>
      </c>
      <c r="AQ108" s="751">
        <v>0</v>
      </c>
      <c r="AR108" s="751">
        <v>0</v>
      </c>
      <c r="AS108" s="824">
        <v>102780.6946385874</v>
      </c>
      <c r="AT108" s="749"/>
      <c r="AU108" s="750">
        <v>25695.173659646851</v>
      </c>
      <c r="AV108" s="751">
        <v>25695.173659646851</v>
      </c>
      <c r="AW108" s="751">
        <v>25695.173659646851</v>
      </c>
      <c r="AX108" s="751">
        <v>25695.173659646851</v>
      </c>
      <c r="AY108" s="752">
        <v>102780.6946385874</v>
      </c>
      <c r="AZ108" s="729"/>
      <c r="BA108" s="730">
        <v>12881.923565017803</v>
      </c>
      <c r="BB108" s="731">
        <v>51365.768038901078</v>
      </c>
      <c r="BC108" s="604">
        <v>35398.318624712694</v>
      </c>
      <c r="BD108" s="604">
        <v>3134.6844099558321</v>
      </c>
      <c r="BE108" s="751">
        <v>0</v>
      </c>
      <c r="BF108" s="615">
        <v>102780.69463858742</v>
      </c>
    </row>
    <row r="109" spans="1:58" x14ac:dyDescent="0.25">
      <c r="A109" s="249"/>
      <c r="B109" s="258"/>
      <c r="C109" s="258"/>
      <c r="D109" s="269"/>
      <c r="E109" s="744"/>
      <c r="F109" s="747"/>
      <c r="G109" s="747"/>
      <c r="H109" s="747"/>
      <c r="I109" s="745"/>
      <c r="J109" s="745"/>
      <c r="K109" s="745"/>
      <c r="L109" s="825"/>
      <c r="M109" s="825"/>
      <c r="N109" s="746"/>
      <c r="O109" s="744"/>
      <c r="P109" s="747"/>
      <c r="Q109" s="747"/>
      <c r="R109" s="747"/>
      <c r="S109" s="747"/>
      <c r="T109" s="745"/>
      <c r="U109" s="745"/>
      <c r="V109" s="745"/>
      <c r="W109" s="745"/>
      <c r="X109" s="745"/>
      <c r="Y109" s="745"/>
      <c r="Z109" s="744"/>
      <c r="AA109" s="745"/>
      <c r="AB109" s="745"/>
      <c r="AC109" s="745"/>
      <c r="AD109" s="745"/>
      <c r="AE109" s="745"/>
      <c r="AF109" s="745"/>
      <c r="AG109" s="745"/>
      <c r="AH109" s="745"/>
      <c r="AI109" s="745"/>
      <c r="AJ109" s="746"/>
      <c r="AK109" s="747"/>
      <c r="AL109" s="747"/>
      <c r="AM109" s="747"/>
      <c r="AN109" s="747"/>
      <c r="AO109" s="747"/>
      <c r="AP109" s="747"/>
      <c r="AQ109" s="745"/>
      <c r="AR109" s="745"/>
      <c r="AS109" s="748"/>
      <c r="AT109" s="749"/>
      <c r="AU109" s="750"/>
      <c r="AV109" s="751"/>
      <c r="AW109" s="751"/>
      <c r="AX109" s="751"/>
      <c r="AY109" s="752"/>
      <c r="AZ109" s="729"/>
      <c r="BA109" s="730"/>
      <c r="BB109" s="731"/>
      <c r="BC109" s="604"/>
      <c r="BD109" s="604"/>
      <c r="BE109" s="745"/>
      <c r="BF109" s="615"/>
    </row>
    <row r="110" spans="1:58" x14ac:dyDescent="0.25">
      <c r="A110" s="249"/>
      <c r="B110" s="258">
        <v>4999</v>
      </c>
      <c r="C110" s="296" t="s">
        <v>121</v>
      </c>
      <c r="D110" s="259"/>
      <c r="E110" s="801">
        <v>0</v>
      </c>
      <c r="F110" s="801">
        <v>0</v>
      </c>
      <c r="G110" s="801">
        <v>1314.4819964303879</v>
      </c>
      <c r="H110" s="801">
        <v>12487.578966088688</v>
      </c>
      <c r="I110" s="803">
        <v>0</v>
      </c>
      <c r="J110" s="803">
        <v>6572.4099821519403</v>
      </c>
      <c r="K110" s="803">
        <v>40748.941889342037</v>
      </c>
      <c r="L110" s="803">
        <v>0</v>
      </c>
      <c r="M110" s="803">
        <v>0</v>
      </c>
      <c r="N110" s="805">
        <v>74051.343268905912</v>
      </c>
      <c r="O110" s="801">
        <v>13464.645047414035</v>
      </c>
      <c r="P110" s="801">
        <v>51875.236409784164</v>
      </c>
      <c r="Q110" s="801">
        <v>21008.405847935086</v>
      </c>
      <c r="R110" s="801">
        <v>26774.568123893609</v>
      </c>
      <c r="S110" s="801">
        <v>66046.601467001223</v>
      </c>
      <c r="T110" s="803">
        <v>8510.9406287210659</v>
      </c>
      <c r="U110" s="803">
        <v>26079.224274527092</v>
      </c>
      <c r="V110" s="803">
        <v>32375.61815165494</v>
      </c>
      <c r="W110" s="803">
        <v>38912.020554512725</v>
      </c>
      <c r="X110" s="803">
        <v>4766.1267520837982</v>
      </c>
      <c r="Y110" s="803">
        <v>38340.73048137455</v>
      </c>
      <c r="Z110" s="801">
        <v>11736.823226387271</v>
      </c>
      <c r="AA110" s="803">
        <v>15640.965379389461</v>
      </c>
      <c r="AB110" s="803">
        <v>15073.246008719831</v>
      </c>
      <c r="AC110" s="803">
        <v>22334.678585506539</v>
      </c>
      <c r="AD110" s="803">
        <v>8078.7870284484206</v>
      </c>
      <c r="AE110" s="803">
        <v>11750.010668214671</v>
      </c>
      <c r="AF110" s="803">
        <v>22287.436060399781</v>
      </c>
      <c r="AG110" s="803">
        <v>5538.7255675085989</v>
      </c>
      <c r="AH110" s="803">
        <v>0</v>
      </c>
      <c r="AI110" s="803">
        <v>791.24650964408556</v>
      </c>
      <c r="AJ110" s="805">
        <v>4747.4790578645134</v>
      </c>
      <c r="AK110" s="802">
        <v>0</v>
      </c>
      <c r="AL110" s="802">
        <v>10771.716037931226</v>
      </c>
      <c r="AM110" s="802">
        <v>16157.574056896841</v>
      </c>
      <c r="AN110" s="802">
        <v>17554.23269575266</v>
      </c>
      <c r="AO110" s="802">
        <v>0</v>
      </c>
      <c r="AP110" s="802">
        <v>11911.800757832163</v>
      </c>
      <c r="AQ110" s="803">
        <v>0</v>
      </c>
      <c r="AR110" s="803">
        <v>0</v>
      </c>
      <c r="AS110" s="806">
        <v>637703.59548231738</v>
      </c>
      <c r="AT110" s="807"/>
      <c r="AU110" s="801">
        <v>159425.89887057935</v>
      </c>
      <c r="AV110" s="803">
        <v>159425.89887057935</v>
      </c>
      <c r="AW110" s="803">
        <v>159425.89887057935</v>
      </c>
      <c r="AX110" s="803">
        <v>159425.89887057935</v>
      </c>
      <c r="AY110" s="850">
        <v>637703.59548231738</v>
      </c>
      <c r="AZ110" s="729"/>
      <c r="BA110" s="730">
        <v>135174.75610291897</v>
      </c>
      <c r="BB110" s="731">
        <v>328154.11773890228</v>
      </c>
      <c r="BC110" s="604">
        <v>117979.39809208318</v>
      </c>
      <c r="BD110" s="604">
        <v>56395.323548412889</v>
      </c>
      <c r="BE110" s="803">
        <v>0</v>
      </c>
      <c r="BF110" s="615">
        <v>637703.59548231727</v>
      </c>
    </row>
    <row r="111" spans="1:58" x14ac:dyDescent="0.25">
      <c r="A111" s="183"/>
      <c r="B111" s="184"/>
      <c r="C111" s="184"/>
      <c r="D111" s="185"/>
      <c r="E111" s="795"/>
      <c r="F111" s="796"/>
      <c r="G111" s="796"/>
      <c r="H111" s="796"/>
      <c r="I111" s="796"/>
      <c r="J111" s="796"/>
      <c r="K111" s="796"/>
      <c r="L111" s="796"/>
      <c r="M111" s="796"/>
      <c r="N111" s="797"/>
      <c r="O111" s="795"/>
      <c r="P111" s="796"/>
      <c r="Q111" s="796"/>
      <c r="R111" s="796"/>
      <c r="S111" s="796"/>
      <c r="T111" s="796"/>
      <c r="U111" s="796"/>
      <c r="V111" s="796"/>
      <c r="W111" s="796"/>
      <c r="X111" s="798"/>
      <c r="Y111" s="796"/>
      <c r="Z111" s="795"/>
      <c r="AA111" s="796"/>
      <c r="AB111" s="796"/>
      <c r="AC111" s="796"/>
      <c r="AD111" s="796"/>
      <c r="AE111" s="796"/>
      <c r="AF111" s="796"/>
      <c r="AG111" s="796"/>
      <c r="AH111" s="796"/>
      <c r="AI111" s="796"/>
      <c r="AJ111" s="797"/>
      <c r="AK111" s="796"/>
      <c r="AL111" s="796"/>
      <c r="AM111" s="796"/>
      <c r="AN111" s="796"/>
      <c r="AO111" s="796"/>
      <c r="AP111" s="796"/>
      <c r="AQ111" s="796"/>
      <c r="AR111" s="796"/>
      <c r="AS111" s="799"/>
      <c r="AT111" s="800"/>
      <c r="AU111" s="759"/>
      <c r="AV111" s="760"/>
      <c r="AW111" s="760"/>
      <c r="AX111" s="760"/>
      <c r="AY111" s="761"/>
      <c r="AZ111" s="729"/>
      <c r="BA111" s="730"/>
      <c r="BB111" s="731"/>
      <c r="BC111" s="604"/>
      <c r="BD111" s="604"/>
      <c r="BE111" s="796"/>
      <c r="BF111" s="615"/>
    </row>
    <row r="112" spans="1:58" x14ac:dyDescent="0.25">
      <c r="A112" s="249">
        <v>50</v>
      </c>
      <c r="B112" s="258" t="s">
        <v>155</v>
      </c>
      <c r="C112" s="258"/>
      <c r="D112" s="259"/>
      <c r="E112" s="801"/>
      <c r="F112" s="802"/>
      <c r="G112" s="802"/>
      <c r="H112" s="802"/>
      <c r="I112" s="803"/>
      <c r="J112" s="803"/>
      <c r="K112" s="803"/>
      <c r="L112" s="804"/>
      <c r="M112" s="804"/>
      <c r="N112" s="805"/>
      <c r="O112" s="801"/>
      <c r="P112" s="802"/>
      <c r="Q112" s="802"/>
      <c r="R112" s="802"/>
      <c r="S112" s="802"/>
      <c r="T112" s="803"/>
      <c r="U112" s="803"/>
      <c r="V112" s="803"/>
      <c r="W112" s="803"/>
      <c r="X112" s="803"/>
      <c r="Y112" s="803"/>
      <c r="Z112" s="801"/>
      <c r="AA112" s="803"/>
      <c r="AB112" s="803"/>
      <c r="AC112" s="803"/>
      <c r="AD112" s="803"/>
      <c r="AE112" s="803"/>
      <c r="AF112" s="803"/>
      <c r="AG112" s="803"/>
      <c r="AH112" s="803"/>
      <c r="AI112" s="803"/>
      <c r="AJ112" s="805"/>
      <c r="AK112" s="802"/>
      <c r="AL112" s="802"/>
      <c r="AM112" s="802"/>
      <c r="AN112" s="802"/>
      <c r="AO112" s="802"/>
      <c r="AP112" s="802"/>
      <c r="AQ112" s="803"/>
      <c r="AR112" s="803"/>
      <c r="AS112" s="806"/>
      <c r="AT112" s="807"/>
      <c r="AU112" s="750"/>
      <c r="AV112" s="751"/>
      <c r="AW112" s="751"/>
      <c r="AX112" s="751"/>
      <c r="AY112" s="752"/>
      <c r="AZ112" s="729"/>
      <c r="BA112" s="730"/>
      <c r="BB112" s="731"/>
      <c r="BC112" s="604"/>
      <c r="BD112" s="604"/>
      <c r="BE112" s="803"/>
      <c r="BF112" s="615"/>
    </row>
    <row r="113" spans="1:58" x14ac:dyDescent="0.25">
      <c r="A113" s="249"/>
      <c r="B113" s="298">
        <v>5100</v>
      </c>
      <c r="C113" s="299" t="s">
        <v>156</v>
      </c>
      <c r="D113" s="300"/>
      <c r="E113" s="851"/>
      <c r="F113" s="852"/>
      <c r="G113" s="852"/>
      <c r="H113" s="852"/>
      <c r="I113" s="853"/>
      <c r="J113" s="853"/>
      <c r="K113" s="853"/>
      <c r="L113" s="854"/>
      <c r="M113" s="854"/>
      <c r="N113" s="855"/>
      <c r="O113" s="851"/>
      <c r="P113" s="852"/>
      <c r="Q113" s="852"/>
      <c r="R113" s="852"/>
      <c r="S113" s="852"/>
      <c r="T113" s="853"/>
      <c r="U113" s="853"/>
      <c r="V113" s="853"/>
      <c r="W113" s="853"/>
      <c r="X113" s="853"/>
      <c r="Y113" s="853"/>
      <c r="Z113" s="851"/>
      <c r="AA113" s="853"/>
      <c r="AB113" s="853"/>
      <c r="AC113" s="853"/>
      <c r="AD113" s="853"/>
      <c r="AE113" s="853"/>
      <c r="AF113" s="853"/>
      <c r="AG113" s="853"/>
      <c r="AH113" s="853"/>
      <c r="AI113" s="853"/>
      <c r="AJ113" s="855"/>
      <c r="AK113" s="852"/>
      <c r="AL113" s="852"/>
      <c r="AM113" s="852"/>
      <c r="AN113" s="852"/>
      <c r="AO113" s="852"/>
      <c r="AP113" s="852"/>
      <c r="AQ113" s="853"/>
      <c r="AR113" s="853"/>
      <c r="AS113" s="856"/>
      <c r="AT113" s="807"/>
      <c r="AU113" s="750"/>
      <c r="AV113" s="751"/>
      <c r="AW113" s="751"/>
      <c r="AX113" s="751"/>
      <c r="AY113" s="752"/>
      <c r="AZ113" s="729"/>
      <c r="BA113" s="730"/>
      <c r="BB113" s="731"/>
      <c r="BC113" s="604"/>
      <c r="BD113" s="604"/>
      <c r="BE113" s="853"/>
      <c r="BF113" s="615"/>
    </row>
    <row r="114" spans="1:58" ht="30" x14ac:dyDescent="0.25">
      <c r="A114" s="249"/>
      <c r="B114" s="305"/>
      <c r="C114" s="306">
        <v>5101</v>
      </c>
      <c r="D114" s="237" t="s">
        <v>157</v>
      </c>
      <c r="E114" s="818">
        <v>0</v>
      </c>
      <c r="F114" s="818">
        <v>0</v>
      </c>
      <c r="G114" s="818">
        <v>131.44819964303881</v>
      </c>
      <c r="H114" s="818">
        <v>920.13739750127172</v>
      </c>
      <c r="I114" s="818">
        <v>0</v>
      </c>
      <c r="J114" s="818">
        <v>657.24099821519405</v>
      </c>
      <c r="K114" s="818">
        <v>4074.8941889342036</v>
      </c>
      <c r="L114" s="818">
        <v>0</v>
      </c>
      <c r="M114" s="818">
        <v>0</v>
      </c>
      <c r="N114" s="818">
        <v>6445.5624694964081</v>
      </c>
      <c r="O114" s="818">
        <v>0</v>
      </c>
      <c r="P114" s="818">
        <v>4131.1254717749189</v>
      </c>
      <c r="Q114" s="818">
        <v>1852.3211184348531</v>
      </c>
      <c r="R114" s="818">
        <v>2428.9373460307061</v>
      </c>
      <c r="S114" s="818">
        <v>5859.1017476241577</v>
      </c>
      <c r="T114" s="818">
        <v>851.09406287210675</v>
      </c>
      <c r="U114" s="818">
        <v>2607.9224274527091</v>
      </c>
      <c r="V114" s="818">
        <v>3043.5123688306539</v>
      </c>
      <c r="W114" s="818">
        <v>3339.6931027101477</v>
      </c>
      <c r="X114" s="818">
        <v>476.61267520837981</v>
      </c>
      <c r="Y114" s="817">
        <v>2022.6788018415525</v>
      </c>
      <c r="Z114" s="816">
        <v>1015.43302070991</v>
      </c>
      <c r="AA114" s="817">
        <v>1387.6485662883151</v>
      </c>
      <c r="AB114" s="817">
        <v>939.60523020235166</v>
      </c>
      <c r="AC114" s="734">
        <v>2022.6788018415525</v>
      </c>
      <c r="AD114" s="734">
        <v>1015.43302070991</v>
      </c>
      <c r="AE114" s="734">
        <v>1387.6485662883151</v>
      </c>
      <c r="AF114" s="817">
        <v>1397.5391476588661</v>
      </c>
      <c r="AG114" s="817">
        <v>553.87255675085987</v>
      </c>
      <c r="AH114" s="817">
        <v>0</v>
      </c>
      <c r="AI114" s="817">
        <v>79.124650964408559</v>
      </c>
      <c r="AJ114" s="817">
        <v>474.74790578645133</v>
      </c>
      <c r="AK114" s="817">
        <v>0</v>
      </c>
      <c r="AL114" s="817">
        <v>0</v>
      </c>
      <c r="AM114" s="817">
        <v>0</v>
      </c>
      <c r="AN114" s="817">
        <v>1755.4232695752662</v>
      </c>
      <c r="AO114" s="817">
        <v>0</v>
      </c>
      <c r="AP114" s="817">
        <v>313.46844099558319</v>
      </c>
      <c r="AQ114" s="817">
        <v>0</v>
      </c>
      <c r="AR114" s="817">
        <v>0</v>
      </c>
      <c r="AS114" s="725">
        <v>51184.905554342091</v>
      </c>
      <c r="AT114" s="726"/>
      <c r="AU114" s="727">
        <v>12796.226388585523</v>
      </c>
      <c r="AV114" s="727">
        <v>12796.226388585523</v>
      </c>
      <c r="AW114" s="727">
        <v>12796.226388585523</v>
      </c>
      <c r="AX114" s="727">
        <v>12796.226388585523</v>
      </c>
      <c r="AY114" s="728">
        <v>51184.905554342091</v>
      </c>
      <c r="AZ114" s="729"/>
      <c r="BA114" s="730">
        <v>12229.283253790116</v>
      </c>
      <c r="BB114" s="731">
        <v>26612.999122780191</v>
      </c>
      <c r="BC114" s="604">
        <v>10273.73146720094</v>
      </c>
      <c r="BD114" s="604">
        <v>2068.8917105708492</v>
      </c>
      <c r="BE114" s="817">
        <v>0</v>
      </c>
      <c r="BF114" s="615">
        <v>51184.905554342091</v>
      </c>
    </row>
    <row r="115" spans="1:58" ht="45" x14ac:dyDescent="0.25">
      <c r="A115" s="249"/>
      <c r="B115" s="305"/>
      <c r="C115" s="306">
        <v>5102</v>
      </c>
      <c r="D115" s="237" t="s">
        <v>158</v>
      </c>
      <c r="E115" s="818">
        <v>0</v>
      </c>
      <c r="F115" s="816">
        <v>0</v>
      </c>
      <c r="G115" s="816">
        <v>0</v>
      </c>
      <c r="H115" s="816">
        <v>328.62049910759703</v>
      </c>
      <c r="I115" s="818">
        <v>0</v>
      </c>
      <c r="J115" s="818">
        <v>0</v>
      </c>
      <c r="K115" s="818">
        <v>0</v>
      </c>
      <c r="L115" s="818">
        <v>0</v>
      </c>
      <c r="M115" s="818">
        <v>0</v>
      </c>
      <c r="N115" s="820">
        <v>959.57185739418333</v>
      </c>
      <c r="O115" s="816">
        <v>1346.4645047414033</v>
      </c>
      <c r="P115" s="816">
        <v>1056.3981692034972</v>
      </c>
      <c r="Q115" s="816">
        <v>248.51946635865517</v>
      </c>
      <c r="R115" s="816">
        <v>248.51946635865517</v>
      </c>
      <c r="S115" s="816">
        <v>745.55839907596555</v>
      </c>
      <c r="T115" s="818">
        <v>0</v>
      </c>
      <c r="U115" s="818">
        <v>0</v>
      </c>
      <c r="V115" s="818">
        <v>194.04944633484035</v>
      </c>
      <c r="W115" s="818">
        <v>551.5089527411252</v>
      </c>
      <c r="X115" s="818">
        <v>0</v>
      </c>
      <c r="Y115" s="818">
        <v>745.55839907596555</v>
      </c>
      <c r="Z115" s="816">
        <v>0</v>
      </c>
      <c r="AA115" s="818">
        <v>0</v>
      </c>
      <c r="AB115" s="818">
        <v>213.6365576039031</v>
      </c>
      <c r="AC115" s="818">
        <v>2154.3432075862456</v>
      </c>
      <c r="AD115" s="818">
        <v>807.878702844842</v>
      </c>
      <c r="AE115" s="818">
        <v>75.168418416188132</v>
      </c>
      <c r="AF115" s="818">
        <v>288.8049760200912</v>
      </c>
      <c r="AG115" s="818">
        <v>0</v>
      </c>
      <c r="AH115" s="818">
        <v>0</v>
      </c>
      <c r="AI115" s="818">
        <v>0</v>
      </c>
      <c r="AJ115" s="820">
        <v>0</v>
      </c>
      <c r="AK115" s="817">
        <v>0</v>
      </c>
      <c r="AL115" s="817">
        <v>0</v>
      </c>
      <c r="AM115" s="817">
        <v>0</v>
      </c>
      <c r="AN115" s="817">
        <v>0</v>
      </c>
      <c r="AO115" s="817">
        <v>0</v>
      </c>
      <c r="AP115" s="817">
        <v>313.46844099558319</v>
      </c>
      <c r="AQ115" s="818">
        <v>0</v>
      </c>
      <c r="AR115" s="818">
        <v>0</v>
      </c>
      <c r="AS115" s="725">
        <v>10278.069463858741</v>
      </c>
      <c r="AT115" s="726"/>
      <c r="AU115" s="727">
        <v>2569.5173659646853</v>
      </c>
      <c r="AV115" s="727">
        <v>2569.5173659646853</v>
      </c>
      <c r="AW115" s="727">
        <v>2569.5173659646853</v>
      </c>
      <c r="AX115" s="727">
        <v>2569.5173659646853</v>
      </c>
      <c r="AY115" s="728">
        <v>10278.069463858741</v>
      </c>
      <c r="AZ115" s="729"/>
      <c r="BA115" s="730">
        <v>1288.1923565017803</v>
      </c>
      <c r="BB115" s="731">
        <v>5136.5768038901078</v>
      </c>
      <c r="BC115" s="604">
        <v>3539.8318624712697</v>
      </c>
      <c r="BD115" s="604">
        <v>313.46844099558319</v>
      </c>
      <c r="BE115" s="818">
        <v>0</v>
      </c>
      <c r="BF115" s="615">
        <v>10278.069463858741</v>
      </c>
    </row>
    <row r="116" spans="1:58" ht="30" x14ac:dyDescent="0.25">
      <c r="A116" s="249"/>
      <c r="B116" s="305"/>
      <c r="C116" s="306">
        <v>5103</v>
      </c>
      <c r="D116" s="237" t="s">
        <v>159</v>
      </c>
      <c r="E116" s="816">
        <v>0</v>
      </c>
      <c r="F116" s="816">
        <v>598.08930837582659</v>
      </c>
      <c r="G116" s="816">
        <v>525.79279857215522</v>
      </c>
      <c r="H116" s="816">
        <v>460.06869875063592</v>
      </c>
      <c r="I116" s="818">
        <v>0</v>
      </c>
      <c r="J116" s="818">
        <v>65.724099821519403</v>
      </c>
      <c r="K116" s="818">
        <v>657.24099821519405</v>
      </c>
      <c r="L116" s="818">
        <v>328.62049910759703</v>
      </c>
      <c r="M116" s="818">
        <v>492.93074866139557</v>
      </c>
      <c r="N116" s="820">
        <v>6388.382502651687</v>
      </c>
      <c r="O116" s="816">
        <v>51.065643772326418</v>
      </c>
      <c r="P116" s="816">
        <v>2384.7655641676433</v>
      </c>
      <c r="Q116" s="816">
        <v>1777.0844032769592</v>
      </c>
      <c r="R116" s="816">
        <v>1925.1747702167054</v>
      </c>
      <c r="S116" s="816">
        <v>5167.843149759432</v>
      </c>
      <c r="T116" s="818">
        <v>280.86104074779519</v>
      </c>
      <c r="U116" s="818">
        <v>2177.9497068897217</v>
      </c>
      <c r="V116" s="818">
        <v>1046.8456973326915</v>
      </c>
      <c r="W116" s="818">
        <v>3120.1108344891436</v>
      </c>
      <c r="X116" s="818">
        <v>141.28161443676973</v>
      </c>
      <c r="Y116" s="818">
        <v>5462.321695513182</v>
      </c>
      <c r="Z116" s="816">
        <v>203.08660414198198</v>
      </c>
      <c r="AA116" s="818">
        <v>943.56146275057222</v>
      </c>
      <c r="AB116" s="818">
        <v>1208.6290434813409</v>
      </c>
      <c r="AC116" s="818">
        <v>59.343488223306416</v>
      </c>
      <c r="AD116" s="818">
        <v>193.85539486280098</v>
      </c>
      <c r="AE116" s="818">
        <v>350.12658051750788</v>
      </c>
      <c r="AF116" s="818">
        <v>1883.1666929529238</v>
      </c>
      <c r="AG116" s="818">
        <v>164.18365075114775</v>
      </c>
      <c r="AH116" s="818">
        <v>178.03046466991924</v>
      </c>
      <c r="AI116" s="818">
        <v>59.343488223306416</v>
      </c>
      <c r="AJ116" s="820">
        <v>89.01523233495962</v>
      </c>
      <c r="AK116" s="817">
        <v>0</v>
      </c>
      <c r="AL116" s="817">
        <v>0</v>
      </c>
      <c r="AM116" s="817">
        <v>50.154950559293319</v>
      </c>
      <c r="AN116" s="817">
        <v>520.35761205266817</v>
      </c>
      <c r="AO116" s="817">
        <v>0</v>
      </c>
      <c r="AP116" s="817">
        <v>2115.9119767201869</v>
      </c>
      <c r="AQ116" s="818">
        <v>0</v>
      </c>
      <c r="AR116" s="818">
        <v>0</v>
      </c>
      <c r="AS116" s="725">
        <v>41070.920417000285</v>
      </c>
      <c r="AT116" s="726"/>
      <c r="AU116" s="727">
        <v>10267.730104250071</v>
      </c>
      <c r="AV116" s="727">
        <v>10267.730104250071</v>
      </c>
      <c r="AW116" s="727">
        <v>10267.730104250071</v>
      </c>
      <c r="AX116" s="727">
        <v>10267.730104250071</v>
      </c>
      <c r="AY116" s="728">
        <v>41070.920417000285</v>
      </c>
      <c r="AZ116" s="729"/>
      <c r="BA116" s="730">
        <v>9516.8496541560107</v>
      </c>
      <c r="BB116" s="731">
        <v>23535.30412060237</v>
      </c>
      <c r="BC116" s="604">
        <v>5332.3421029097681</v>
      </c>
      <c r="BD116" s="604">
        <v>2686.4245393321485</v>
      </c>
      <c r="BE116" s="818">
        <v>0</v>
      </c>
      <c r="BF116" s="615">
        <v>41070.920417000292</v>
      </c>
    </row>
    <row r="117" spans="1:58" x14ac:dyDescent="0.25">
      <c r="A117" s="249"/>
      <c r="B117" s="305"/>
      <c r="C117" s="307"/>
      <c r="D117" s="237"/>
      <c r="E117" s="816"/>
      <c r="F117" s="817"/>
      <c r="G117" s="817"/>
      <c r="H117" s="817"/>
      <c r="I117" s="818"/>
      <c r="J117" s="818"/>
      <c r="K117" s="818"/>
      <c r="L117" s="819"/>
      <c r="M117" s="819"/>
      <c r="N117" s="820"/>
      <c r="O117" s="816"/>
      <c r="P117" s="817"/>
      <c r="Q117" s="817"/>
      <c r="R117" s="817"/>
      <c r="S117" s="817"/>
      <c r="T117" s="818"/>
      <c r="U117" s="818"/>
      <c r="V117" s="818"/>
      <c r="W117" s="818"/>
      <c r="X117" s="818"/>
      <c r="Y117" s="818"/>
      <c r="Z117" s="816"/>
      <c r="AA117" s="818"/>
      <c r="AB117" s="818"/>
      <c r="AC117" s="818"/>
      <c r="AD117" s="818"/>
      <c r="AE117" s="818"/>
      <c r="AF117" s="818"/>
      <c r="AG117" s="818"/>
      <c r="AH117" s="818"/>
      <c r="AI117" s="818"/>
      <c r="AJ117" s="820"/>
      <c r="AK117" s="817"/>
      <c r="AL117" s="817"/>
      <c r="AM117" s="817"/>
      <c r="AN117" s="817"/>
      <c r="AO117" s="817"/>
      <c r="AP117" s="817"/>
      <c r="AQ117" s="818"/>
      <c r="AR117" s="818"/>
      <c r="AS117" s="821"/>
      <c r="AT117" s="788"/>
      <c r="AU117" s="750"/>
      <c r="AV117" s="751"/>
      <c r="AW117" s="751"/>
      <c r="AX117" s="751"/>
      <c r="AY117" s="752"/>
      <c r="AZ117" s="729"/>
      <c r="BA117" s="730"/>
      <c r="BB117" s="731"/>
      <c r="BC117" s="604"/>
      <c r="BD117" s="604"/>
      <c r="BE117" s="818"/>
      <c r="BF117" s="615"/>
    </row>
    <row r="118" spans="1:58" x14ac:dyDescent="0.25">
      <c r="A118" s="249"/>
      <c r="B118" s="305"/>
      <c r="C118" s="307">
        <v>5199</v>
      </c>
      <c r="D118" s="269" t="s">
        <v>146</v>
      </c>
      <c r="E118" s="750">
        <v>0</v>
      </c>
      <c r="F118" s="750">
        <v>598.08930837582659</v>
      </c>
      <c r="G118" s="750">
        <v>657.24099821519405</v>
      </c>
      <c r="H118" s="750">
        <v>1708.8265953595046</v>
      </c>
      <c r="I118" s="751">
        <v>0</v>
      </c>
      <c r="J118" s="751">
        <v>722.96509803671347</v>
      </c>
      <c r="K118" s="751">
        <v>4732.135187149398</v>
      </c>
      <c r="L118" s="751">
        <v>328.62049910759703</v>
      </c>
      <c r="M118" s="751">
        <v>492.93074866139557</v>
      </c>
      <c r="N118" s="822">
        <v>13793.516829542277</v>
      </c>
      <c r="O118" s="750">
        <v>1397.5301485137297</v>
      </c>
      <c r="P118" s="750">
        <v>7572.2892051460585</v>
      </c>
      <c r="Q118" s="750">
        <v>3877.9249880704674</v>
      </c>
      <c r="R118" s="750">
        <v>4602.6315826060672</v>
      </c>
      <c r="S118" s="750">
        <v>11772.503296459556</v>
      </c>
      <c r="T118" s="751">
        <v>1131.9551036199018</v>
      </c>
      <c r="U118" s="751">
        <v>4785.8721343424313</v>
      </c>
      <c r="V118" s="751">
        <v>4284.4075124981864</v>
      </c>
      <c r="W118" s="751">
        <v>7011.3128899404164</v>
      </c>
      <c r="X118" s="751">
        <v>617.89428964514957</v>
      </c>
      <c r="Y118" s="751">
        <v>8230.558896430699</v>
      </c>
      <c r="Z118" s="750">
        <v>1218.5196248518919</v>
      </c>
      <c r="AA118" s="751">
        <v>2331.2100290388871</v>
      </c>
      <c r="AB118" s="751">
        <v>2361.8708312875956</v>
      </c>
      <c r="AC118" s="751">
        <v>4236.3654976511052</v>
      </c>
      <c r="AD118" s="751">
        <v>2017.167118417553</v>
      </c>
      <c r="AE118" s="751">
        <v>1812.9435652220111</v>
      </c>
      <c r="AF118" s="751">
        <v>3569.510816631881</v>
      </c>
      <c r="AG118" s="751">
        <v>718.05620750200762</v>
      </c>
      <c r="AH118" s="751">
        <v>178.03046466991924</v>
      </c>
      <c r="AI118" s="751">
        <v>138.46813918771497</v>
      </c>
      <c r="AJ118" s="822">
        <v>563.76313812141098</v>
      </c>
      <c r="AK118" s="823">
        <v>0</v>
      </c>
      <c r="AL118" s="823">
        <v>0</v>
      </c>
      <c r="AM118" s="823">
        <v>50.154950559293319</v>
      </c>
      <c r="AN118" s="823">
        <v>2275.7808816279344</v>
      </c>
      <c r="AO118" s="823">
        <v>0</v>
      </c>
      <c r="AP118" s="823">
        <v>2742.8488587113534</v>
      </c>
      <c r="AQ118" s="751">
        <v>0</v>
      </c>
      <c r="AR118" s="751">
        <v>0</v>
      </c>
      <c r="AS118" s="824">
        <v>102533.89543520112</v>
      </c>
      <c r="AT118" s="749"/>
      <c r="AU118" s="750">
        <v>25633.47385880028</v>
      </c>
      <c r="AV118" s="751">
        <v>25633.47385880028</v>
      </c>
      <c r="AW118" s="751">
        <v>25633.47385880028</v>
      </c>
      <c r="AX118" s="751">
        <v>25633.47385880028</v>
      </c>
      <c r="AY118" s="752">
        <v>102533.89543520112</v>
      </c>
      <c r="AZ118" s="729"/>
      <c r="BA118" s="730">
        <v>23034.325264447907</v>
      </c>
      <c r="BB118" s="731">
        <v>55284.880047272673</v>
      </c>
      <c r="BC118" s="604">
        <v>19145.905432581978</v>
      </c>
      <c r="BD118" s="604">
        <v>5068.7846908985812</v>
      </c>
      <c r="BE118" s="751">
        <v>0</v>
      </c>
      <c r="BF118" s="615">
        <v>102533.89543520114</v>
      </c>
    </row>
    <row r="119" spans="1:58" x14ac:dyDescent="0.25">
      <c r="A119" s="283"/>
      <c r="B119" s="284"/>
      <c r="C119" s="284"/>
      <c r="D119" s="308"/>
      <c r="E119" s="857"/>
      <c r="F119" s="858"/>
      <c r="G119" s="858"/>
      <c r="H119" s="858"/>
      <c r="I119" s="858"/>
      <c r="J119" s="858"/>
      <c r="K119" s="858"/>
      <c r="L119" s="858"/>
      <c r="M119" s="858"/>
      <c r="N119" s="859"/>
      <c r="O119" s="857"/>
      <c r="P119" s="858"/>
      <c r="Q119" s="858"/>
      <c r="R119" s="858"/>
      <c r="S119" s="858"/>
      <c r="T119" s="858"/>
      <c r="U119" s="858"/>
      <c r="V119" s="858"/>
      <c r="W119" s="858"/>
      <c r="X119" s="802"/>
      <c r="Y119" s="858"/>
      <c r="Z119" s="857"/>
      <c r="AA119" s="858"/>
      <c r="AB119" s="858"/>
      <c r="AC119" s="858"/>
      <c r="AD119" s="858"/>
      <c r="AE119" s="858"/>
      <c r="AF119" s="858"/>
      <c r="AG119" s="858"/>
      <c r="AH119" s="858"/>
      <c r="AI119" s="858"/>
      <c r="AJ119" s="859"/>
      <c r="AK119" s="858"/>
      <c r="AL119" s="858"/>
      <c r="AM119" s="858"/>
      <c r="AN119" s="858"/>
      <c r="AO119" s="858"/>
      <c r="AP119" s="858"/>
      <c r="AQ119" s="858"/>
      <c r="AR119" s="858"/>
      <c r="AS119" s="860"/>
      <c r="AT119" s="807"/>
      <c r="AU119" s="835"/>
      <c r="AV119" s="836"/>
      <c r="AW119" s="836"/>
      <c r="AX119" s="836"/>
      <c r="AY119" s="837"/>
      <c r="AZ119" s="729"/>
      <c r="BA119" s="730"/>
      <c r="BB119" s="731"/>
      <c r="BC119" s="604"/>
      <c r="BD119" s="604"/>
      <c r="BE119" s="858"/>
      <c r="BF119" s="615"/>
    </row>
    <row r="120" spans="1:58" x14ac:dyDescent="0.25">
      <c r="A120" s="174"/>
      <c r="B120" s="258">
        <v>5200</v>
      </c>
      <c r="C120" s="258" t="s">
        <v>160</v>
      </c>
      <c r="D120" s="259"/>
      <c r="E120" s="801"/>
      <c r="F120" s="802"/>
      <c r="G120" s="802"/>
      <c r="H120" s="802"/>
      <c r="I120" s="803"/>
      <c r="J120" s="803"/>
      <c r="K120" s="803"/>
      <c r="L120" s="804"/>
      <c r="M120" s="804"/>
      <c r="N120" s="805"/>
      <c r="O120" s="801"/>
      <c r="P120" s="802"/>
      <c r="Q120" s="802"/>
      <c r="R120" s="802"/>
      <c r="S120" s="802"/>
      <c r="T120" s="803"/>
      <c r="U120" s="803"/>
      <c r="V120" s="803"/>
      <c r="W120" s="803"/>
      <c r="X120" s="803"/>
      <c r="Y120" s="803"/>
      <c r="Z120" s="801"/>
      <c r="AA120" s="803"/>
      <c r="AB120" s="803"/>
      <c r="AC120" s="803"/>
      <c r="AD120" s="803"/>
      <c r="AE120" s="803"/>
      <c r="AF120" s="803"/>
      <c r="AG120" s="803"/>
      <c r="AH120" s="803"/>
      <c r="AI120" s="803"/>
      <c r="AJ120" s="805"/>
      <c r="AK120" s="802"/>
      <c r="AL120" s="802"/>
      <c r="AM120" s="802"/>
      <c r="AN120" s="802"/>
      <c r="AO120" s="802"/>
      <c r="AP120" s="802"/>
      <c r="AQ120" s="803"/>
      <c r="AR120" s="804"/>
      <c r="AS120" s="806"/>
      <c r="AT120" s="807"/>
      <c r="AU120" s="768"/>
      <c r="AV120" s="789"/>
      <c r="AW120" s="789"/>
      <c r="AX120" s="789"/>
      <c r="AY120" s="770"/>
      <c r="AZ120" s="729"/>
      <c r="BA120" s="730"/>
      <c r="BB120" s="731"/>
      <c r="BC120" s="604"/>
      <c r="BD120" s="604"/>
      <c r="BE120" s="804"/>
      <c r="BF120" s="615"/>
    </row>
    <row r="121" spans="1:58" x14ac:dyDescent="0.25">
      <c r="A121" s="174"/>
      <c r="B121" s="258"/>
      <c r="C121" s="212">
        <v>5201</v>
      </c>
      <c r="D121" s="237" t="s">
        <v>161</v>
      </c>
      <c r="E121" s="893"/>
      <c r="F121" s="894"/>
      <c r="G121" s="894"/>
      <c r="H121" s="894"/>
      <c r="I121" s="895"/>
      <c r="J121" s="895"/>
      <c r="K121" s="895"/>
      <c r="L121" s="896"/>
      <c r="M121" s="896"/>
      <c r="N121" s="897"/>
      <c r="O121" s="893"/>
      <c r="P121" s="894"/>
      <c r="Q121" s="894"/>
      <c r="R121" s="894"/>
      <c r="S121" s="894"/>
      <c r="T121" s="895"/>
      <c r="U121" s="895"/>
      <c r="V121" s="895"/>
      <c r="W121" s="895"/>
      <c r="X121" s="895"/>
      <c r="Y121" s="895"/>
      <c r="Z121" s="893"/>
      <c r="AA121" s="895"/>
      <c r="AB121" s="895"/>
      <c r="AC121" s="895"/>
      <c r="AD121" s="895"/>
      <c r="AE121" s="895"/>
      <c r="AF121" s="895"/>
      <c r="AG121" s="895"/>
      <c r="AH121" s="895"/>
      <c r="AI121" s="895"/>
      <c r="AJ121" s="897"/>
      <c r="AK121" s="894"/>
      <c r="AL121" s="894"/>
      <c r="AM121" s="894"/>
      <c r="AN121" s="894"/>
      <c r="AO121" s="894"/>
      <c r="AP121" s="894"/>
      <c r="AQ121" s="895"/>
      <c r="AR121" s="896">
        <v>5500</v>
      </c>
      <c r="AS121" s="824">
        <v>5500</v>
      </c>
      <c r="AT121" s="788"/>
      <c r="AU121" s="890">
        <v>1375</v>
      </c>
      <c r="AV121" s="891">
        <v>1375</v>
      </c>
      <c r="AW121" s="891">
        <v>1375</v>
      </c>
      <c r="AX121" s="891">
        <v>1375</v>
      </c>
      <c r="AY121" s="892">
        <v>5500</v>
      </c>
      <c r="AZ121" s="729"/>
      <c r="BA121" s="887">
        <v>0</v>
      </c>
      <c r="BB121" s="888">
        <v>0</v>
      </c>
      <c r="BC121" s="889">
        <v>0</v>
      </c>
      <c r="BD121" s="889">
        <v>0</v>
      </c>
      <c r="BE121" s="751">
        <v>5500</v>
      </c>
      <c r="BF121" s="615">
        <v>5500</v>
      </c>
    </row>
    <row r="122" spans="1:58" ht="30" x14ac:dyDescent="0.25">
      <c r="A122" s="174"/>
      <c r="B122" s="258"/>
      <c r="C122" s="212">
        <v>5202</v>
      </c>
      <c r="D122" s="237" t="s">
        <v>162</v>
      </c>
      <c r="E122" s="816">
        <v>0</v>
      </c>
      <c r="F122" s="817">
        <v>0</v>
      </c>
      <c r="G122" s="817">
        <v>0</v>
      </c>
      <c r="H122" s="817">
        <v>1971.7229946455823</v>
      </c>
      <c r="I122" s="818">
        <v>0</v>
      </c>
      <c r="J122" s="818">
        <v>5915.1689839367464</v>
      </c>
      <c r="K122" s="818">
        <v>0</v>
      </c>
      <c r="L122" s="819">
        <v>0</v>
      </c>
      <c r="M122" s="819">
        <v>0</v>
      </c>
      <c r="N122" s="820">
        <v>7229.6509803671343</v>
      </c>
      <c r="O122" s="816">
        <v>5106.5643772326403</v>
      </c>
      <c r="P122" s="817">
        <v>11574.87925506065</v>
      </c>
      <c r="Q122" s="817">
        <v>1872.4069383186345</v>
      </c>
      <c r="R122" s="817">
        <v>5106.5643772326403</v>
      </c>
      <c r="S122" s="817">
        <v>8851.3782538699088</v>
      </c>
      <c r="T122" s="818">
        <v>3234.1574389140051</v>
      </c>
      <c r="U122" s="818">
        <v>10213.128754465281</v>
      </c>
      <c r="V122" s="818">
        <v>510.6564377232641</v>
      </c>
      <c r="W122" s="818">
        <v>4595.9079395093768</v>
      </c>
      <c r="X122" s="818">
        <v>0</v>
      </c>
      <c r="Y122" s="818">
        <v>5617.2208149559046</v>
      </c>
      <c r="Z122" s="816">
        <v>3758.4209208094062</v>
      </c>
      <c r="AA122" s="818">
        <v>3956.2325482204274</v>
      </c>
      <c r="AB122" s="818">
        <v>1780.3046466991923</v>
      </c>
      <c r="AC122" s="734">
        <v>0</v>
      </c>
      <c r="AD122" s="818">
        <v>0</v>
      </c>
      <c r="AE122" s="818">
        <v>197.81162741102139</v>
      </c>
      <c r="AF122" s="818">
        <v>2175.9279015212351</v>
      </c>
      <c r="AG122" s="818">
        <v>0</v>
      </c>
      <c r="AH122" s="818">
        <v>0</v>
      </c>
      <c r="AI122" s="818">
        <v>0</v>
      </c>
      <c r="AJ122" s="820">
        <v>0</v>
      </c>
      <c r="AK122" s="817">
        <v>0</v>
      </c>
      <c r="AL122" s="817">
        <v>5385.8580189656132</v>
      </c>
      <c r="AM122" s="817">
        <v>5385.8580189656132</v>
      </c>
      <c r="AN122" s="817">
        <v>0</v>
      </c>
      <c r="AO122" s="817">
        <v>0</v>
      </c>
      <c r="AP122" s="817">
        <v>1880.8106459734995</v>
      </c>
      <c r="AQ122" s="818">
        <v>0</v>
      </c>
      <c r="AR122" s="818">
        <v>0</v>
      </c>
      <c r="AS122" s="725">
        <v>96320.631874797793</v>
      </c>
      <c r="AT122" s="788"/>
      <c r="AU122" s="727">
        <v>24080.157968699448</v>
      </c>
      <c r="AV122" s="727">
        <v>24080.157968699448</v>
      </c>
      <c r="AW122" s="727">
        <v>24080.157968699448</v>
      </c>
      <c r="AX122" s="727">
        <v>24080.157968699448</v>
      </c>
      <c r="AY122" s="728">
        <v>96320.631874797793</v>
      </c>
      <c r="AZ122" s="729"/>
      <c r="BA122" s="730">
        <v>15116.542958949463</v>
      </c>
      <c r="BB122" s="731">
        <v>56682.864587282311</v>
      </c>
      <c r="BC122" s="604">
        <v>11868.697644661283</v>
      </c>
      <c r="BD122" s="604">
        <v>12652.526683904725</v>
      </c>
      <c r="BE122" s="818">
        <v>0</v>
      </c>
      <c r="BF122" s="615">
        <v>96320.631874797778</v>
      </c>
    </row>
    <row r="123" spans="1:58" ht="30" x14ac:dyDescent="0.25">
      <c r="A123" s="174"/>
      <c r="B123" s="258"/>
      <c r="C123" s="212">
        <v>5203</v>
      </c>
      <c r="D123" s="237" t="s">
        <v>163</v>
      </c>
      <c r="E123" s="816">
        <v>0</v>
      </c>
      <c r="F123" s="817">
        <v>0</v>
      </c>
      <c r="G123" s="817">
        <v>0</v>
      </c>
      <c r="H123" s="817">
        <v>1971.7229946455823</v>
      </c>
      <c r="I123" s="818">
        <v>0</v>
      </c>
      <c r="J123" s="818">
        <v>3943.4459892911646</v>
      </c>
      <c r="K123" s="818">
        <v>0</v>
      </c>
      <c r="L123" s="819">
        <v>0</v>
      </c>
      <c r="M123" s="819">
        <v>0</v>
      </c>
      <c r="N123" s="820">
        <v>9727.1667735848732</v>
      </c>
      <c r="O123" s="816">
        <v>4085.2515017861128</v>
      </c>
      <c r="P123" s="817">
        <v>9668.4285542271318</v>
      </c>
      <c r="Q123" s="817">
        <v>2519.2384261014358</v>
      </c>
      <c r="R123" s="817">
        <v>4902.3018021433336</v>
      </c>
      <c r="S123" s="817">
        <v>9940.778654346208</v>
      </c>
      <c r="T123" s="818">
        <v>2383.0633760418991</v>
      </c>
      <c r="U123" s="818">
        <v>8476.8968662061834</v>
      </c>
      <c r="V123" s="818">
        <v>1021.3128754465282</v>
      </c>
      <c r="W123" s="818">
        <v>5208.6956647772931</v>
      </c>
      <c r="X123" s="818">
        <v>0</v>
      </c>
      <c r="Y123" s="818">
        <v>7557.7152783043075</v>
      </c>
      <c r="Z123" s="816">
        <v>2769.3627837542995</v>
      </c>
      <c r="AA123" s="818">
        <v>3283.673015022955</v>
      </c>
      <c r="AB123" s="818">
        <v>2017.6785995924183</v>
      </c>
      <c r="AC123" s="734">
        <v>0</v>
      </c>
      <c r="AD123" s="818">
        <v>0</v>
      </c>
      <c r="AE123" s="818">
        <v>395.62325482204278</v>
      </c>
      <c r="AF123" s="818">
        <v>2927.6120856831167</v>
      </c>
      <c r="AG123" s="818">
        <v>0</v>
      </c>
      <c r="AH123" s="818">
        <v>0</v>
      </c>
      <c r="AI123" s="818">
        <v>0</v>
      </c>
      <c r="AJ123" s="820">
        <v>0</v>
      </c>
      <c r="AK123" s="817">
        <v>0</v>
      </c>
      <c r="AL123" s="817">
        <v>5385.8580189656132</v>
      </c>
      <c r="AM123" s="817">
        <v>5385.8580189656132</v>
      </c>
      <c r="AN123" s="817">
        <v>0</v>
      </c>
      <c r="AO123" s="817">
        <v>0</v>
      </c>
      <c r="AP123" s="817">
        <v>1880.8106459734995</v>
      </c>
      <c r="AQ123" s="818">
        <v>0</v>
      </c>
      <c r="AR123" s="818">
        <v>0</v>
      </c>
      <c r="AS123" s="725">
        <v>95452.495179681588</v>
      </c>
      <c r="AT123" s="788"/>
      <c r="AU123" s="727">
        <v>23863.123794920397</v>
      </c>
      <c r="AV123" s="727">
        <v>23863.123794920397</v>
      </c>
      <c r="AW123" s="727">
        <v>23863.123794920397</v>
      </c>
      <c r="AX123" s="727">
        <v>23863.123794920397</v>
      </c>
      <c r="AY123" s="728">
        <v>95452.495179681588</v>
      </c>
      <c r="AZ123" s="729"/>
      <c r="BA123" s="730">
        <v>15642.33575752162</v>
      </c>
      <c r="BB123" s="731">
        <v>55763.682999380435</v>
      </c>
      <c r="BC123" s="604">
        <v>11393.949738874833</v>
      </c>
      <c r="BD123" s="604">
        <v>12652.526683904725</v>
      </c>
      <c r="BE123" s="818">
        <v>0</v>
      </c>
      <c r="BF123" s="615">
        <v>95452.495179681602</v>
      </c>
    </row>
    <row r="124" spans="1:58" ht="30" x14ac:dyDescent="0.25">
      <c r="A124" s="174"/>
      <c r="B124" s="258"/>
      <c r="C124" s="212">
        <v>5204</v>
      </c>
      <c r="D124" s="237" t="s">
        <v>164</v>
      </c>
      <c r="E124" s="816">
        <v>0</v>
      </c>
      <c r="F124" s="817">
        <v>0</v>
      </c>
      <c r="G124" s="817">
        <v>0</v>
      </c>
      <c r="H124" s="817">
        <v>0</v>
      </c>
      <c r="I124" s="818">
        <v>0</v>
      </c>
      <c r="J124" s="818">
        <v>0</v>
      </c>
      <c r="K124" s="818">
        <v>0</v>
      </c>
      <c r="L124" s="819">
        <v>0</v>
      </c>
      <c r="M124" s="819">
        <v>0</v>
      </c>
      <c r="N124" s="820">
        <v>2957.5844919683732</v>
      </c>
      <c r="O124" s="816">
        <v>0</v>
      </c>
      <c r="P124" s="817">
        <v>765.98465658489602</v>
      </c>
      <c r="Q124" s="817">
        <v>765.98465658489602</v>
      </c>
      <c r="R124" s="817">
        <v>765.98465658489602</v>
      </c>
      <c r="S124" s="817">
        <v>2297.9539697546884</v>
      </c>
      <c r="T124" s="818">
        <v>0</v>
      </c>
      <c r="U124" s="818">
        <v>1531.969313169792</v>
      </c>
      <c r="V124" s="818">
        <v>0</v>
      </c>
      <c r="W124" s="818">
        <v>765.98465658489602</v>
      </c>
      <c r="X124" s="818">
        <v>0</v>
      </c>
      <c r="Y124" s="818">
        <v>2297.9539697546884</v>
      </c>
      <c r="Z124" s="816">
        <v>0</v>
      </c>
      <c r="AA124" s="818">
        <v>593.43488223306417</v>
      </c>
      <c r="AB124" s="818">
        <v>296.71744111653209</v>
      </c>
      <c r="AC124" s="734">
        <v>0</v>
      </c>
      <c r="AD124" s="818">
        <v>0</v>
      </c>
      <c r="AE124" s="818">
        <v>0</v>
      </c>
      <c r="AF124" s="818">
        <v>890.15232334959614</v>
      </c>
      <c r="AG124" s="818">
        <v>0</v>
      </c>
      <c r="AH124" s="818">
        <v>0</v>
      </c>
      <c r="AI124" s="818">
        <v>0</v>
      </c>
      <c r="AJ124" s="820">
        <v>0</v>
      </c>
      <c r="AK124" s="817">
        <v>0</v>
      </c>
      <c r="AL124" s="817">
        <v>0</v>
      </c>
      <c r="AM124" s="817">
        <v>0</v>
      </c>
      <c r="AN124" s="817">
        <v>0</v>
      </c>
      <c r="AO124" s="817">
        <v>0</v>
      </c>
      <c r="AP124" s="817">
        <v>0</v>
      </c>
      <c r="AQ124" s="818">
        <v>0</v>
      </c>
      <c r="AR124" s="818">
        <v>0</v>
      </c>
      <c r="AS124" s="725">
        <v>13929.705017686318</v>
      </c>
      <c r="AT124" s="788"/>
      <c r="AU124" s="727">
        <v>3482.4262544215794</v>
      </c>
      <c r="AV124" s="727">
        <v>3482.4262544215794</v>
      </c>
      <c r="AW124" s="727">
        <v>3482.4262544215794</v>
      </c>
      <c r="AX124" s="727">
        <v>3482.4262544215794</v>
      </c>
      <c r="AY124" s="728">
        <v>13929.705017686318</v>
      </c>
      <c r="AZ124" s="729"/>
      <c r="BA124" s="730">
        <v>2957.5844919683732</v>
      </c>
      <c r="BB124" s="731">
        <v>9191.8158790187517</v>
      </c>
      <c r="BC124" s="604">
        <v>1780.3046466991923</v>
      </c>
      <c r="BD124" s="604">
        <v>0</v>
      </c>
      <c r="BE124" s="818">
        <v>0</v>
      </c>
      <c r="BF124" s="615">
        <v>13929.705017686318</v>
      </c>
    </row>
    <row r="125" spans="1:58" ht="45" x14ac:dyDescent="0.25">
      <c r="A125" s="174"/>
      <c r="B125" s="258"/>
      <c r="C125" s="212">
        <v>5205</v>
      </c>
      <c r="D125" s="237" t="s">
        <v>165</v>
      </c>
      <c r="E125" s="816">
        <v>98.586149732279111</v>
      </c>
      <c r="F125" s="817">
        <v>0</v>
      </c>
      <c r="G125" s="817">
        <v>0</v>
      </c>
      <c r="H125" s="817">
        <v>0</v>
      </c>
      <c r="I125" s="818">
        <v>0</v>
      </c>
      <c r="J125" s="818">
        <v>0</v>
      </c>
      <c r="K125" s="818">
        <v>0</v>
      </c>
      <c r="L125" s="819">
        <v>0</v>
      </c>
      <c r="M125" s="819">
        <v>0</v>
      </c>
      <c r="N125" s="820">
        <v>1544.5163458057059</v>
      </c>
      <c r="O125" s="816">
        <v>5385.8580189656132</v>
      </c>
      <c r="P125" s="817">
        <v>451.07985332221659</v>
      </c>
      <c r="Q125" s="817">
        <v>374.48138766372699</v>
      </c>
      <c r="R125" s="817">
        <v>374.48138766372699</v>
      </c>
      <c r="S125" s="817">
        <v>1200.0426286496706</v>
      </c>
      <c r="T125" s="818">
        <v>0</v>
      </c>
      <c r="U125" s="818">
        <v>510.6564377232641</v>
      </c>
      <c r="V125" s="818">
        <v>0</v>
      </c>
      <c r="W125" s="818">
        <v>689.38619092640647</v>
      </c>
      <c r="X125" s="818">
        <v>5385.8580189656132</v>
      </c>
      <c r="Y125" s="818">
        <v>1200.0426286496706</v>
      </c>
      <c r="Z125" s="816">
        <v>0</v>
      </c>
      <c r="AA125" s="818">
        <v>197.81162741102139</v>
      </c>
      <c r="AB125" s="818">
        <v>267.04569700487889</v>
      </c>
      <c r="AC125" s="734">
        <v>0</v>
      </c>
      <c r="AD125" s="818">
        <v>0</v>
      </c>
      <c r="AE125" s="818">
        <v>0</v>
      </c>
      <c r="AF125" s="818">
        <v>464.85732441590034</v>
      </c>
      <c r="AG125" s="818">
        <v>0</v>
      </c>
      <c r="AH125" s="818">
        <v>0</v>
      </c>
      <c r="AI125" s="818">
        <v>0</v>
      </c>
      <c r="AJ125" s="820">
        <v>13464.645047414</v>
      </c>
      <c r="AK125" s="817">
        <v>0</v>
      </c>
      <c r="AL125" s="817">
        <v>0</v>
      </c>
      <c r="AM125" s="817">
        <v>10771.716037931226</v>
      </c>
      <c r="AN125" s="817">
        <v>0</v>
      </c>
      <c r="AO125" s="817">
        <v>0</v>
      </c>
      <c r="AP125" s="817">
        <v>0</v>
      </c>
      <c r="AQ125" s="818">
        <v>10771.716037931226</v>
      </c>
      <c r="AR125" s="819">
        <v>0</v>
      </c>
      <c r="AS125" s="725">
        <v>53152.780820176151</v>
      </c>
      <c r="AT125" s="788"/>
      <c r="AU125" s="727">
        <v>13288.195205044038</v>
      </c>
      <c r="AV125" s="727">
        <v>13288.195205044038</v>
      </c>
      <c r="AW125" s="727">
        <v>13288.195205044038</v>
      </c>
      <c r="AX125" s="727">
        <v>13288.195205044038</v>
      </c>
      <c r="AY125" s="728">
        <v>53152.780820176151</v>
      </c>
      <c r="AZ125" s="729"/>
      <c r="BA125" s="730">
        <v>1643.1024955379851</v>
      </c>
      <c r="BB125" s="731">
        <v>15571.88655252991</v>
      </c>
      <c r="BC125" s="604">
        <v>14394.359696245801</v>
      </c>
      <c r="BD125" s="604">
        <v>21543.432075862453</v>
      </c>
      <c r="BE125" s="819">
        <v>0</v>
      </c>
      <c r="BF125" s="615">
        <v>53152.780820176151</v>
      </c>
    </row>
    <row r="126" spans="1:58" ht="30" x14ac:dyDescent="0.25">
      <c r="A126" s="174"/>
      <c r="B126" s="258"/>
      <c r="C126" s="212">
        <v>5206</v>
      </c>
      <c r="D126" s="237" t="s">
        <v>166</v>
      </c>
      <c r="E126" s="816">
        <v>0</v>
      </c>
      <c r="F126" s="817">
        <v>0</v>
      </c>
      <c r="G126" s="817">
        <v>0</v>
      </c>
      <c r="H126" s="817">
        <v>0</v>
      </c>
      <c r="I126" s="818">
        <v>0</v>
      </c>
      <c r="J126" s="818">
        <v>0</v>
      </c>
      <c r="K126" s="818">
        <v>1314.4819964303879</v>
      </c>
      <c r="L126" s="819">
        <v>0</v>
      </c>
      <c r="M126" s="819">
        <v>0</v>
      </c>
      <c r="N126" s="820">
        <v>6506.685882330421</v>
      </c>
      <c r="O126" s="816">
        <v>26929.290094828069</v>
      </c>
      <c r="P126" s="817">
        <v>1685.1662444867713</v>
      </c>
      <c r="Q126" s="817">
        <v>1685.1662444867713</v>
      </c>
      <c r="R126" s="817">
        <v>1685.1662444867713</v>
      </c>
      <c r="S126" s="817">
        <v>5055.4987334603129</v>
      </c>
      <c r="T126" s="818">
        <v>0</v>
      </c>
      <c r="U126" s="818">
        <v>2144.7570384377086</v>
      </c>
      <c r="V126" s="818">
        <v>1583.0349569421187</v>
      </c>
      <c r="W126" s="818">
        <v>2349.0196135270144</v>
      </c>
      <c r="X126" s="818">
        <v>2692.9290094828066</v>
      </c>
      <c r="Y126" s="818">
        <v>5395.9363586091558</v>
      </c>
      <c r="Z126" s="816">
        <v>131.87441827401426</v>
      </c>
      <c r="AA126" s="818">
        <v>1226.4320899483328</v>
      </c>
      <c r="AB126" s="818">
        <v>909.93348609069835</v>
      </c>
      <c r="AC126" s="734">
        <v>0</v>
      </c>
      <c r="AD126" s="818">
        <v>0</v>
      </c>
      <c r="AE126" s="818">
        <v>613.21604497416638</v>
      </c>
      <c r="AF126" s="818">
        <v>1958.3351113691119</v>
      </c>
      <c r="AG126" s="818">
        <v>395.62325482204278</v>
      </c>
      <c r="AH126" s="818">
        <v>0</v>
      </c>
      <c r="AI126" s="818">
        <v>0</v>
      </c>
      <c r="AJ126" s="820">
        <v>2692.9290094828066</v>
      </c>
      <c r="AK126" s="817">
        <v>0</v>
      </c>
      <c r="AL126" s="817">
        <v>10771.716037931226</v>
      </c>
      <c r="AM126" s="817">
        <v>0</v>
      </c>
      <c r="AN126" s="817">
        <v>1253.8737639823328</v>
      </c>
      <c r="AO126" s="817">
        <v>0</v>
      </c>
      <c r="AP126" s="817">
        <v>0</v>
      </c>
      <c r="AQ126" s="818">
        <v>10771.716037931226</v>
      </c>
      <c r="AR126" s="819">
        <v>0</v>
      </c>
      <c r="AS126" s="725">
        <v>89752.781672314261</v>
      </c>
      <c r="AT126" s="788"/>
      <c r="AU126" s="727">
        <v>22438.195418078565</v>
      </c>
      <c r="AV126" s="727">
        <v>22438.195418078565</v>
      </c>
      <c r="AW126" s="727">
        <v>22438.195418078565</v>
      </c>
      <c r="AX126" s="727">
        <v>22438.195418078565</v>
      </c>
      <c r="AY126" s="728">
        <v>89752.781672314261</v>
      </c>
      <c r="AZ126" s="729"/>
      <c r="BA126" s="730">
        <v>7821.1678787608089</v>
      </c>
      <c r="BB126" s="731">
        <v>51205.96453874751</v>
      </c>
      <c r="BC126" s="604">
        <v>7928.343414961173</v>
      </c>
      <c r="BD126" s="604">
        <v>22797.305839844783</v>
      </c>
      <c r="BE126" s="819">
        <v>0</v>
      </c>
      <c r="BF126" s="615">
        <v>89752.781672314275</v>
      </c>
    </row>
    <row r="127" spans="1:58" x14ac:dyDescent="0.25">
      <c r="A127" s="174"/>
      <c r="B127" s="258"/>
      <c r="C127" s="258"/>
      <c r="D127" s="259"/>
      <c r="E127" s="801"/>
      <c r="F127" s="802"/>
      <c r="G127" s="802"/>
      <c r="H127" s="802"/>
      <c r="I127" s="803"/>
      <c r="J127" s="803"/>
      <c r="K127" s="803"/>
      <c r="L127" s="804"/>
      <c r="M127" s="804"/>
      <c r="N127" s="805"/>
      <c r="O127" s="801"/>
      <c r="P127" s="802"/>
      <c r="Q127" s="802"/>
      <c r="R127" s="802"/>
      <c r="S127" s="802"/>
      <c r="T127" s="803"/>
      <c r="U127" s="803"/>
      <c r="V127" s="803"/>
      <c r="W127" s="803"/>
      <c r="X127" s="803"/>
      <c r="Y127" s="803"/>
      <c r="Z127" s="801"/>
      <c r="AA127" s="803"/>
      <c r="AB127" s="803"/>
      <c r="AC127" s="803"/>
      <c r="AD127" s="803"/>
      <c r="AE127" s="803"/>
      <c r="AF127" s="803"/>
      <c r="AG127" s="803"/>
      <c r="AH127" s="803"/>
      <c r="AI127" s="803"/>
      <c r="AJ127" s="805"/>
      <c r="AK127" s="802"/>
      <c r="AL127" s="802"/>
      <c r="AM127" s="802"/>
      <c r="AN127" s="802"/>
      <c r="AO127" s="802"/>
      <c r="AP127" s="802"/>
      <c r="AQ127" s="803"/>
      <c r="AR127" s="804"/>
      <c r="AS127" s="806"/>
      <c r="AT127" s="807"/>
      <c r="AU127" s="768"/>
      <c r="AV127" s="789"/>
      <c r="AW127" s="789"/>
      <c r="AX127" s="789"/>
      <c r="AY127" s="770"/>
      <c r="AZ127" s="729"/>
      <c r="BA127" s="730"/>
      <c r="BB127" s="731"/>
      <c r="BC127" s="604"/>
      <c r="BD127" s="604"/>
      <c r="BE127" s="804"/>
      <c r="BF127" s="615"/>
    </row>
    <row r="128" spans="1:58" x14ac:dyDescent="0.25">
      <c r="A128" s="249"/>
      <c r="B128" s="258"/>
      <c r="C128" s="258">
        <v>5299</v>
      </c>
      <c r="D128" s="269" t="s">
        <v>146</v>
      </c>
      <c r="E128" s="750">
        <v>98.586149732279111</v>
      </c>
      <c r="F128" s="750">
        <v>0</v>
      </c>
      <c r="G128" s="750">
        <v>0</v>
      </c>
      <c r="H128" s="750">
        <v>3943.4459892911646</v>
      </c>
      <c r="I128" s="751">
        <v>0</v>
      </c>
      <c r="J128" s="751">
        <v>9858.6149732279118</v>
      </c>
      <c r="K128" s="751">
        <v>1314.4819964303879</v>
      </c>
      <c r="L128" s="751">
        <v>0</v>
      </c>
      <c r="M128" s="751">
        <v>0</v>
      </c>
      <c r="N128" s="822">
        <v>27965.604474056508</v>
      </c>
      <c r="O128" s="750">
        <v>41506.963992812438</v>
      </c>
      <c r="P128" s="750">
        <v>24145.538563681668</v>
      </c>
      <c r="Q128" s="750">
        <v>7217.2776531554646</v>
      </c>
      <c r="R128" s="750">
        <v>12834.498468111369</v>
      </c>
      <c r="S128" s="750">
        <v>27345.652240080788</v>
      </c>
      <c r="T128" s="751">
        <v>5617.2208149559046</v>
      </c>
      <c r="U128" s="751">
        <v>22877.40841000223</v>
      </c>
      <c r="V128" s="751">
        <v>3115.004270111911</v>
      </c>
      <c r="W128" s="751">
        <v>13608.994065324987</v>
      </c>
      <c r="X128" s="751">
        <v>8078.7870284484197</v>
      </c>
      <c r="Y128" s="751">
        <v>22068.869050273726</v>
      </c>
      <c r="Z128" s="750">
        <v>6659.6581228377199</v>
      </c>
      <c r="AA128" s="751">
        <v>9257.5841628358012</v>
      </c>
      <c r="AB128" s="751">
        <v>5271.6798705037199</v>
      </c>
      <c r="AC128" s="751">
        <v>0</v>
      </c>
      <c r="AD128" s="751">
        <v>0</v>
      </c>
      <c r="AE128" s="751">
        <v>1206.6509272072306</v>
      </c>
      <c r="AF128" s="751">
        <v>8416.8847463389611</v>
      </c>
      <c r="AG128" s="751">
        <v>395.62325482204278</v>
      </c>
      <c r="AH128" s="751">
        <v>0</v>
      </c>
      <c r="AI128" s="751">
        <v>0</v>
      </c>
      <c r="AJ128" s="822">
        <v>16157.574056896807</v>
      </c>
      <c r="AK128" s="823">
        <v>0</v>
      </c>
      <c r="AL128" s="823">
        <v>21543.432075862453</v>
      </c>
      <c r="AM128" s="823">
        <v>21543.432075862453</v>
      </c>
      <c r="AN128" s="823">
        <v>1253.8737639823328</v>
      </c>
      <c r="AO128" s="823">
        <v>0</v>
      </c>
      <c r="AP128" s="823">
        <v>3761.621291946999</v>
      </c>
      <c r="AQ128" s="751">
        <v>21543.432075862453</v>
      </c>
      <c r="AR128" s="751">
        <v>5500</v>
      </c>
      <c r="AS128" s="824">
        <v>354108.39456465613</v>
      </c>
      <c r="AT128" s="749"/>
      <c r="AU128" s="750">
        <v>88527.098641164033</v>
      </c>
      <c r="AV128" s="751">
        <v>88527.098641164033</v>
      </c>
      <c r="AW128" s="751">
        <v>88527.098641164033</v>
      </c>
      <c r="AX128" s="751">
        <v>88527.098641164033</v>
      </c>
      <c r="AY128" s="752">
        <v>354108.39456465613</v>
      </c>
      <c r="AZ128" s="729"/>
      <c r="BA128" s="730">
        <v>43180.733582738249</v>
      </c>
      <c r="BB128" s="731">
        <v>188416.2145569589</v>
      </c>
      <c r="BC128" s="604">
        <v>47365.655141442287</v>
      </c>
      <c r="BD128" s="604">
        <v>69645.791283516679</v>
      </c>
      <c r="BE128" s="751">
        <v>5500</v>
      </c>
      <c r="BF128" s="615">
        <v>89752.781672314275</v>
      </c>
    </row>
    <row r="129" spans="1:58" x14ac:dyDescent="0.25">
      <c r="A129" s="183"/>
      <c r="B129" s="184"/>
      <c r="C129" s="184"/>
      <c r="D129" s="184"/>
      <c r="E129" s="753"/>
      <c r="F129" s="754"/>
      <c r="G129" s="754"/>
      <c r="H129" s="754"/>
      <c r="I129" s="754"/>
      <c r="J129" s="754"/>
      <c r="K129" s="754"/>
      <c r="L129" s="754"/>
      <c r="M129" s="754"/>
      <c r="N129" s="755"/>
      <c r="O129" s="753"/>
      <c r="P129" s="754"/>
      <c r="Q129" s="754"/>
      <c r="R129" s="754"/>
      <c r="S129" s="754"/>
      <c r="T129" s="754"/>
      <c r="U129" s="754"/>
      <c r="V129" s="754"/>
      <c r="W129" s="754"/>
      <c r="X129" s="756"/>
      <c r="Y129" s="754"/>
      <c r="Z129" s="753"/>
      <c r="AA129" s="754"/>
      <c r="AB129" s="754"/>
      <c r="AC129" s="754"/>
      <c r="AD129" s="754"/>
      <c r="AE129" s="754"/>
      <c r="AF129" s="754"/>
      <c r="AG129" s="754"/>
      <c r="AH129" s="754"/>
      <c r="AI129" s="754"/>
      <c r="AJ129" s="755"/>
      <c r="AK129" s="754"/>
      <c r="AL129" s="754"/>
      <c r="AM129" s="754"/>
      <c r="AN129" s="754"/>
      <c r="AO129" s="754"/>
      <c r="AP129" s="754"/>
      <c r="AQ129" s="754"/>
      <c r="AR129" s="754"/>
      <c r="AS129" s="757"/>
      <c r="AT129" s="758"/>
      <c r="AU129" s="759"/>
      <c r="AV129" s="760"/>
      <c r="AW129" s="760"/>
      <c r="AX129" s="760"/>
      <c r="AY129" s="761"/>
      <c r="AZ129" s="729"/>
      <c r="BA129" s="730"/>
      <c r="BB129" s="731"/>
      <c r="BC129" s="604"/>
      <c r="BD129" s="604"/>
      <c r="BE129" s="754"/>
      <c r="BF129" s="615"/>
    </row>
    <row r="130" spans="1:58" x14ac:dyDescent="0.25">
      <c r="A130" s="174"/>
      <c r="B130" s="258">
        <v>5300</v>
      </c>
      <c r="C130" s="258" t="s">
        <v>167</v>
      </c>
      <c r="D130" s="200"/>
      <c r="E130" s="864"/>
      <c r="F130" s="756"/>
      <c r="G130" s="756"/>
      <c r="H130" s="756"/>
      <c r="I130" s="865"/>
      <c r="J130" s="865"/>
      <c r="K130" s="865"/>
      <c r="L130" s="866"/>
      <c r="M130" s="866"/>
      <c r="N130" s="867"/>
      <c r="O130" s="864"/>
      <c r="P130" s="756"/>
      <c r="Q130" s="756"/>
      <c r="R130" s="756"/>
      <c r="S130" s="756"/>
      <c r="T130" s="865"/>
      <c r="U130" s="865"/>
      <c r="V130" s="865"/>
      <c r="W130" s="865"/>
      <c r="X130" s="865"/>
      <c r="Y130" s="865"/>
      <c r="Z130" s="864"/>
      <c r="AA130" s="865"/>
      <c r="AB130" s="865"/>
      <c r="AC130" s="865"/>
      <c r="AD130" s="865"/>
      <c r="AE130" s="865"/>
      <c r="AF130" s="865"/>
      <c r="AG130" s="865"/>
      <c r="AH130" s="865"/>
      <c r="AI130" s="865"/>
      <c r="AJ130" s="867"/>
      <c r="AK130" s="756"/>
      <c r="AL130" s="756"/>
      <c r="AM130" s="756"/>
      <c r="AN130" s="756"/>
      <c r="AO130" s="756"/>
      <c r="AP130" s="756"/>
      <c r="AQ130" s="865"/>
      <c r="AR130" s="866"/>
      <c r="AS130" s="868"/>
      <c r="AT130" s="758"/>
      <c r="AU130" s="768"/>
      <c r="AV130" s="789"/>
      <c r="AW130" s="789"/>
      <c r="AX130" s="789"/>
      <c r="AY130" s="770"/>
      <c r="AZ130" s="729"/>
      <c r="BA130" s="730"/>
      <c r="BB130" s="731"/>
      <c r="BC130" s="604"/>
      <c r="BD130" s="604"/>
      <c r="BE130" s="866"/>
      <c r="BF130" s="615"/>
    </row>
    <row r="131" spans="1:58" x14ac:dyDescent="0.25">
      <c r="A131" s="174"/>
      <c r="B131" s="258"/>
      <c r="C131" s="212">
        <v>5301</v>
      </c>
      <c r="D131" s="242" t="s">
        <v>168</v>
      </c>
      <c r="E131" s="732">
        <v>0</v>
      </c>
      <c r="F131" s="733">
        <v>0</v>
      </c>
      <c r="G131" s="733">
        <v>0</v>
      </c>
      <c r="H131" s="733">
        <v>0</v>
      </c>
      <c r="I131" s="734">
        <v>0</v>
      </c>
      <c r="J131" s="734">
        <v>0</v>
      </c>
      <c r="K131" s="734">
        <v>657.24099821519394</v>
      </c>
      <c r="L131" s="735">
        <v>0</v>
      </c>
      <c r="M131" s="735">
        <v>0</v>
      </c>
      <c r="N131" s="736">
        <v>1925.7161247705187</v>
      </c>
      <c r="O131" s="732">
        <v>510.6564377232641</v>
      </c>
      <c r="P131" s="733">
        <v>1009.3975585663184</v>
      </c>
      <c r="Q131" s="733">
        <v>498.74112084305449</v>
      </c>
      <c r="R131" s="733">
        <v>668.9599334174759</v>
      </c>
      <c r="S131" s="733">
        <v>1666.442175103585</v>
      </c>
      <c r="T131" s="734">
        <v>170.21881257442135</v>
      </c>
      <c r="U131" s="734">
        <v>587.25490338175359</v>
      </c>
      <c r="V131" s="734">
        <v>153.19693131697917</v>
      </c>
      <c r="W131" s="734">
        <v>1266.4279655536948</v>
      </c>
      <c r="X131" s="734">
        <v>0</v>
      </c>
      <c r="Y131" s="734">
        <v>16157.574056896841</v>
      </c>
      <c r="Z131" s="732">
        <v>197.81162741102139</v>
      </c>
      <c r="AA131" s="734">
        <v>227.48337152267459</v>
      </c>
      <c r="AB131" s="734">
        <v>490.57283597933304</v>
      </c>
      <c r="AC131" s="734">
        <v>0</v>
      </c>
      <c r="AD131" s="734">
        <v>0</v>
      </c>
      <c r="AE131" s="734">
        <v>59.343488223306416</v>
      </c>
      <c r="AF131" s="734">
        <v>579.58806831429274</v>
      </c>
      <c r="AG131" s="734">
        <v>0</v>
      </c>
      <c r="AH131" s="734">
        <v>0</v>
      </c>
      <c r="AI131" s="734">
        <v>0</v>
      </c>
      <c r="AJ131" s="736">
        <v>0</v>
      </c>
      <c r="AK131" s="733">
        <v>0</v>
      </c>
      <c r="AL131" s="733">
        <v>0</v>
      </c>
      <c r="AM131" s="733">
        <v>0</v>
      </c>
      <c r="AN131" s="733">
        <v>10771.716037931226</v>
      </c>
      <c r="AO131" s="733">
        <v>0</v>
      </c>
      <c r="AP131" s="733">
        <v>626.93688199116639</v>
      </c>
      <c r="AQ131" s="734">
        <v>10771.716037931226</v>
      </c>
      <c r="AR131" s="735">
        <v>0</v>
      </c>
      <c r="AS131" s="725">
        <v>48996.995367667354</v>
      </c>
      <c r="AT131" s="788"/>
      <c r="AU131" s="727">
        <v>12249.248841916839</v>
      </c>
      <c r="AV131" s="727">
        <v>12249.248841916839</v>
      </c>
      <c r="AW131" s="727">
        <v>12249.248841916839</v>
      </c>
      <c r="AX131" s="727">
        <v>12249.248841916839</v>
      </c>
      <c r="AY131" s="728">
        <v>48996.995367667354</v>
      </c>
      <c r="AZ131" s="729"/>
      <c r="BA131" s="730">
        <v>2582.9571229857129</v>
      </c>
      <c r="BB131" s="731">
        <v>22688.869895377389</v>
      </c>
      <c r="BC131" s="604">
        <v>1554.7993914506283</v>
      </c>
      <c r="BD131" s="604">
        <v>22170.368957853621</v>
      </c>
      <c r="BE131" s="735">
        <v>0</v>
      </c>
      <c r="BF131" s="615">
        <v>48996.995367667354</v>
      </c>
    </row>
    <row r="132" spans="1:58" x14ac:dyDescent="0.25">
      <c r="A132" s="174"/>
      <c r="B132" s="258"/>
      <c r="C132" s="212">
        <v>5302</v>
      </c>
      <c r="D132" s="242" t="s">
        <v>169</v>
      </c>
      <c r="E132" s="732">
        <v>0</v>
      </c>
      <c r="F132" s="733">
        <v>0</v>
      </c>
      <c r="G132" s="733">
        <v>0</v>
      </c>
      <c r="H132" s="733">
        <v>3943.4459892911646</v>
      </c>
      <c r="I132" s="734">
        <v>0</v>
      </c>
      <c r="J132" s="734">
        <v>0</v>
      </c>
      <c r="K132" s="734">
        <v>1314.4819964303879</v>
      </c>
      <c r="L132" s="735">
        <v>0</v>
      </c>
      <c r="M132" s="735">
        <v>0</v>
      </c>
      <c r="N132" s="736">
        <v>36148.254901835673</v>
      </c>
      <c r="O132" s="732">
        <v>0</v>
      </c>
      <c r="P132" s="733">
        <v>9021.5970664443303</v>
      </c>
      <c r="Q132" s="733">
        <v>10042.909941890857</v>
      </c>
      <c r="R132" s="733">
        <v>26929.290094828069</v>
      </c>
      <c r="S132" s="733">
        <v>28086.104074779516</v>
      </c>
      <c r="T132" s="734">
        <v>16157.574056896841</v>
      </c>
      <c r="U132" s="734">
        <v>0</v>
      </c>
      <c r="V132" s="734">
        <v>10213.128754465281</v>
      </c>
      <c r="W132" s="734">
        <v>18894.288195760771</v>
      </c>
      <c r="X132" s="734">
        <v>340.4376251488427</v>
      </c>
      <c r="Y132" s="734">
        <v>28426.541699928363</v>
      </c>
      <c r="Z132" s="732">
        <v>131.87441827401426</v>
      </c>
      <c r="AA132" s="734">
        <v>395.62325482204278</v>
      </c>
      <c r="AB132" s="734">
        <v>7319.0302142077917</v>
      </c>
      <c r="AC132" s="734">
        <v>0</v>
      </c>
      <c r="AD132" s="734">
        <v>0</v>
      </c>
      <c r="AE132" s="734">
        <v>3956.2325482204274</v>
      </c>
      <c r="AF132" s="734">
        <v>10879.639507606176</v>
      </c>
      <c r="AG132" s="734">
        <v>395.62325482204278</v>
      </c>
      <c r="AH132" s="734">
        <v>0</v>
      </c>
      <c r="AI132" s="734">
        <v>0</v>
      </c>
      <c r="AJ132" s="736">
        <v>2692.9290094828066</v>
      </c>
      <c r="AK132" s="733">
        <v>0</v>
      </c>
      <c r="AL132" s="733">
        <v>0</v>
      </c>
      <c r="AM132" s="733">
        <v>15993.73</v>
      </c>
      <c r="AN132" s="733">
        <v>1253.8737639823328</v>
      </c>
      <c r="AO132" s="733">
        <v>0</v>
      </c>
      <c r="AP132" s="733">
        <v>3761.621291946999</v>
      </c>
      <c r="AQ132" s="734">
        <v>0</v>
      </c>
      <c r="AR132" s="735">
        <v>0</v>
      </c>
      <c r="AS132" s="725">
        <v>236298.23166106478</v>
      </c>
      <c r="AT132" s="788"/>
      <c r="AU132" s="727">
        <v>59074.557915266196</v>
      </c>
      <c r="AV132" s="727">
        <v>59074.557915266196</v>
      </c>
      <c r="AW132" s="727">
        <v>59074.557915266196</v>
      </c>
      <c r="AX132" s="727">
        <v>59074.557915266196</v>
      </c>
      <c r="AY132" s="728">
        <v>236298.23166106478</v>
      </c>
      <c r="AZ132" s="729"/>
      <c r="BA132" s="730">
        <v>41406.182887557225</v>
      </c>
      <c r="BB132" s="731">
        <v>148111.8715101429</v>
      </c>
      <c r="BC132" s="604">
        <v>25770.952207435304</v>
      </c>
      <c r="BD132" s="604">
        <v>21009.225055929332</v>
      </c>
      <c r="BE132" s="735">
        <v>0</v>
      </c>
      <c r="BF132" s="615">
        <v>236298.23166106475</v>
      </c>
    </row>
    <row r="133" spans="1:58" x14ac:dyDescent="0.25">
      <c r="A133" s="174"/>
      <c r="B133" s="258"/>
      <c r="C133" s="212">
        <v>5303</v>
      </c>
      <c r="D133" s="242" t="s">
        <v>180</v>
      </c>
      <c r="E133" s="732">
        <v>0</v>
      </c>
      <c r="F133" s="733">
        <v>0</v>
      </c>
      <c r="G133" s="733">
        <v>0</v>
      </c>
      <c r="H133" s="733">
        <v>0</v>
      </c>
      <c r="I133" s="734">
        <v>0</v>
      </c>
      <c r="J133" s="734">
        <v>3943.4459892911646</v>
      </c>
      <c r="K133" s="734">
        <v>0</v>
      </c>
      <c r="L133" s="735">
        <v>1314.4819964303879</v>
      </c>
      <c r="M133" s="735">
        <v>0</v>
      </c>
      <c r="N133" s="736">
        <v>0</v>
      </c>
      <c r="O133" s="732">
        <v>0</v>
      </c>
      <c r="P133" s="733">
        <v>4085.2515017861128</v>
      </c>
      <c r="Q133" s="733">
        <v>0</v>
      </c>
      <c r="R133" s="733">
        <v>1361.7505005953708</v>
      </c>
      <c r="S133" s="733">
        <v>1361.7505005953708</v>
      </c>
      <c r="T133" s="734">
        <v>1361.7505005953708</v>
      </c>
      <c r="U133" s="734">
        <v>4085.2515017861128</v>
      </c>
      <c r="V133" s="734">
        <v>0</v>
      </c>
      <c r="W133" s="734">
        <v>0</v>
      </c>
      <c r="X133" s="734">
        <v>8078.7870284484206</v>
      </c>
      <c r="Y133" s="734">
        <v>0</v>
      </c>
      <c r="Z133" s="732">
        <v>1582.4930192881711</v>
      </c>
      <c r="AA133" s="734">
        <v>1582.4930192881711</v>
      </c>
      <c r="AB133" s="734">
        <v>0</v>
      </c>
      <c r="AC133" s="734">
        <v>0</v>
      </c>
      <c r="AD133" s="734">
        <v>0</v>
      </c>
      <c r="AE133" s="734">
        <v>0</v>
      </c>
      <c r="AF133" s="734">
        <v>0</v>
      </c>
      <c r="AG133" s="734">
        <v>0</v>
      </c>
      <c r="AH133" s="734">
        <v>0</v>
      </c>
      <c r="AI133" s="734">
        <v>0</v>
      </c>
      <c r="AJ133" s="736">
        <v>1077.1716037931228</v>
      </c>
      <c r="AK133" s="733">
        <v>0</v>
      </c>
      <c r="AL133" s="733">
        <v>26929.290094828069</v>
      </c>
      <c r="AM133" s="733">
        <v>21543.432075862453</v>
      </c>
      <c r="AN133" s="733">
        <v>21543.432075862453</v>
      </c>
      <c r="AO133" s="733">
        <v>0</v>
      </c>
      <c r="AP133" s="733">
        <v>0</v>
      </c>
      <c r="AQ133" s="734">
        <v>0</v>
      </c>
      <c r="AR133" s="735">
        <v>0</v>
      </c>
      <c r="AS133" s="725">
        <v>99850.781408450741</v>
      </c>
      <c r="AT133" s="788"/>
      <c r="AU133" s="727">
        <v>24962.695352112685</v>
      </c>
      <c r="AV133" s="727">
        <v>24962.695352112685</v>
      </c>
      <c r="AW133" s="727">
        <v>24962.695352112685</v>
      </c>
      <c r="AX133" s="727">
        <v>24962.695352112685</v>
      </c>
      <c r="AY133" s="728">
        <v>99850.781408450741</v>
      </c>
      <c r="AZ133" s="729"/>
      <c r="BA133" s="730">
        <v>5257.9279857215524</v>
      </c>
      <c r="BB133" s="731">
        <v>20334.541533806758</v>
      </c>
      <c r="BC133" s="604">
        <v>4242.1576423694651</v>
      </c>
      <c r="BD133" s="604">
        <v>70016.154246552978</v>
      </c>
      <c r="BE133" s="735">
        <v>0</v>
      </c>
      <c r="BF133" s="615">
        <v>99850.781408450755</v>
      </c>
    </row>
    <row r="134" spans="1:58" x14ac:dyDescent="0.25">
      <c r="A134" s="174"/>
      <c r="B134" s="258"/>
      <c r="C134" s="212"/>
      <c r="D134" s="200"/>
      <c r="E134" s="864"/>
      <c r="F134" s="756"/>
      <c r="G134" s="756"/>
      <c r="H134" s="756"/>
      <c r="I134" s="865"/>
      <c r="J134" s="865"/>
      <c r="K134" s="865"/>
      <c r="L134" s="866"/>
      <c r="M134" s="866"/>
      <c r="N134" s="867"/>
      <c r="O134" s="864"/>
      <c r="P134" s="756"/>
      <c r="Q134" s="756"/>
      <c r="R134" s="756"/>
      <c r="S134" s="756"/>
      <c r="T134" s="865"/>
      <c r="U134" s="865"/>
      <c r="V134" s="865"/>
      <c r="W134" s="865"/>
      <c r="X134" s="865"/>
      <c r="Y134" s="865"/>
      <c r="Z134" s="864"/>
      <c r="AA134" s="865"/>
      <c r="AB134" s="865"/>
      <c r="AC134" s="865"/>
      <c r="AD134" s="865"/>
      <c r="AE134" s="865"/>
      <c r="AF134" s="865"/>
      <c r="AG134" s="865"/>
      <c r="AH134" s="865"/>
      <c r="AI134" s="865"/>
      <c r="AJ134" s="867"/>
      <c r="AK134" s="756"/>
      <c r="AL134" s="756"/>
      <c r="AM134" s="756"/>
      <c r="AN134" s="756"/>
      <c r="AO134" s="756"/>
      <c r="AP134" s="756"/>
      <c r="AQ134" s="865"/>
      <c r="AR134" s="866"/>
      <c r="AS134" s="868"/>
      <c r="AT134" s="758"/>
      <c r="AU134" s="768"/>
      <c r="AV134" s="789"/>
      <c r="AW134" s="789"/>
      <c r="AX134" s="789"/>
      <c r="AY134" s="770"/>
      <c r="AZ134" s="729"/>
      <c r="BA134" s="730"/>
      <c r="BB134" s="731"/>
      <c r="BC134" s="604"/>
      <c r="BD134" s="604"/>
      <c r="BE134" s="866"/>
      <c r="BF134" s="615"/>
    </row>
    <row r="135" spans="1:58" x14ac:dyDescent="0.25">
      <c r="A135" s="249"/>
      <c r="B135" s="258"/>
      <c r="C135" s="258">
        <v>5399</v>
      </c>
      <c r="D135" s="269" t="s">
        <v>146</v>
      </c>
      <c r="E135" s="744">
        <v>0</v>
      </c>
      <c r="F135" s="744">
        <v>0</v>
      </c>
      <c r="G135" s="744">
        <v>0</v>
      </c>
      <c r="H135" s="744">
        <v>3943.4459892911646</v>
      </c>
      <c r="I135" s="745">
        <v>0</v>
      </c>
      <c r="J135" s="745">
        <v>3943.4459892911646</v>
      </c>
      <c r="K135" s="745">
        <v>1971.7229946455818</v>
      </c>
      <c r="L135" s="745">
        <v>1314.4819964303879</v>
      </c>
      <c r="M135" s="745">
        <v>0</v>
      </c>
      <c r="N135" s="746">
        <v>38073.971026606188</v>
      </c>
      <c r="O135" s="744">
        <v>510.6564377232641</v>
      </c>
      <c r="P135" s="744">
        <v>14116.246126796761</v>
      </c>
      <c r="Q135" s="744">
        <v>10541.651062733912</v>
      </c>
      <c r="R135" s="744">
        <v>28960.000528840916</v>
      </c>
      <c r="S135" s="744">
        <v>31114.296750478472</v>
      </c>
      <c r="T135" s="745">
        <v>17689.543370066633</v>
      </c>
      <c r="U135" s="745">
        <v>4672.5064051678664</v>
      </c>
      <c r="V135" s="745">
        <v>10366.32568578226</v>
      </c>
      <c r="W135" s="745">
        <v>20160.716161314467</v>
      </c>
      <c r="X135" s="745">
        <v>8419.2246535972627</v>
      </c>
      <c r="Y135" s="745">
        <v>44584.115756825202</v>
      </c>
      <c r="Z135" s="744">
        <v>1912.1790649732068</v>
      </c>
      <c r="AA135" s="745">
        <v>2205.5996456328885</v>
      </c>
      <c r="AB135" s="745">
        <v>7809.6030501871246</v>
      </c>
      <c r="AC135" s="745">
        <v>0</v>
      </c>
      <c r="AD135" s="745">
        <v>0</v>
      </c>
      <c r="AE135" s="745">
        <v>4015.5760364437338</v>
      </c>
      <c r="AF135" s="745">
        <v>11459.227575920469</v>
      </c>
      <c r="AG135" s="745">
        <v>395.62325482204278</v>
      </c>
      <c r="AH135" s="745">
        <v>0</v>
      </c>
      <c r="AI135" s="745">
        <v>0</v>
      </c>
      <c r="AJ135" s="746">
        <v>3770.1006132759294</v>
      </c>
      <c r="AK135" s="747">
        <v>0</v>
      </c>
      <c r="AL135" s="747">
        <v>26929.290094828069</v>
      </c>
      <c r="AM135" s="747">
        <v>37537.162075862449</v>
      </c>
      <c r="AN135" s="747">
        <v>33569.021877776009</v>
      </c>
      <c r="AO135" s="747">
        <v>0</v>
      </c>
      <c r="AP135" s="747">
        <v>4388.5581739381651</v>
      </c>
      <c r="AQ135" s="745">
        <v>10771.716037931226</v>
      </c>
      <c r="AR135" s="745">
        <v>0</v>
      </c>
      <c r="AS135" s="748">
        <v>385146.00843718287</v>
      </c>
      <c r="AT135" s="749"/>
      <c r="AU135" s="744">
        <v>96286.502109295718</v>
      </c>
      <c r="AV135" s="745">
        <v>96286.502109295718</v>
      </c>
      <c r="AW135" s="745"/>
      <c r="AX135" s="745">
        <v>96286.502109295718</v>
      </c>
      <c r="AY135" s="869">
        <v>385146.00843718287</v>
      </c>
      <c r="AZ135" s="729"/>
      <c r="BA135" s="730">
        <v>49247.067996264486</v>
      </c>
      <c r="BB135" s="731">
        <v>191135.28293932698</v>
      </c>
      <c r="BC135" s="604">
        <v>31567.909241255395</v>
      </c>
      <c r="BD135" s="604">
        <v>113195.74826033592</v>
      </c>
      <c r="BE135" s="745">
        <v>0</v>
      </c>
      <c r="BF135" s="615">
        <v>385146.00843718281</v>
      </c>
    </row>
    <row r="136" spans="1:58" x14ac:dyDescent="0.25">
      <c r="A136" s="183"/>
      <c r="B136" s="184"/>
      <c r="C136" s="184"/>
      <c r="D136" s="184"/>
      <c r="E136" s="753"/>
      <c r="F136" s="754"/>
      <c r="G136" s="754"/>
      <c r="H136" s="754"/>
      <c r="I136" s="754"/>
      <c r="J136" s="754"/>
      <c r="K136" s="754"/>
      <c r="L136" s="754"/>
      <c r="M136" s="754"/>
      <c r="N136" s="755"/>
      <c r="O136" s="753"/>
      <c r="P136" s="754"/>
      <c r="Q136" s="754"/>
      <c r="R136" s="754"/>
      <c r="S136" s="754"/>
      <c r="T136" s="754"/>
      <c r="U136" s="754"/>
      <c r="V136" s="754"/>
      <c r="W136" s="754"/>
      <c r="X136" s="756"/>
      <c r="Y136" s="754"/>
      <c r="Z136" s="753"/>
      <c r="AA136" s="754"/>
      <c r="AB136" s="754"/>
      <c r="AC136" s="754"/>
      <c r="AD136" s="754"/>
      <c r="AE136" s="754"/>
      <c r="AF136" s="754"/>
      <c r="AG136" s="754"/>
      <c r="AH136" s="754"/>
      <c r="AI136" s="754"/>
      <c r="AJ136" s="755"/>
      <c r="AK136" s="754"/>
      <c r="AL136" s="754"/>
      <c r="AM136" s="754"/>
      <c r="AN136" s="754"/>
      <c r="AO136" s="754"/>
      <c r="AP136" s="754"/>
      <c r="AQ136" s="754"/>
      <c r="AR136" s="754"/>
      <c r="AS136" s="757"/>
      <c r="AT136" s="758"/>
      <c r="AU136" s="759"/>
      <c r="AV136" s="760"/>
      <c r="AW136" s="760"/>
      <c r="AX136" s="760"/>
      <c r="AY136" s="761"/>
      <c r="AZ136" s="729"/>
      <c r="BA136" s="730"/>
      <c r="BB136" s="731"/>
      <c r="BC136" s="604"/>
      <c r="BD136" s="604"/>
      <c r="BE136" s="754"/>
      <c r="BF136" s="615"/>
    </row>
    <row r="137" spans="1:58" x14ac:dyDescent="0.25">
      <c r="A137" s="174"/>
      <c r="B137" s="258">
        <v>5400</v>
      </c>
      <c r="C137" s="258" t="s">
        <v>171</v>
      </c>
      <c r="D137" s="200"/>
      <c r="E137" s="864"/>
      <c r="F137" s="756"/>
      <c r="G137" s="756"/>
      <c r="H137" s="756"/>
      <c r="I137" s="865"/>
      <c r="J137" s="865"/>
      <c r="K137" s="865"/>
      <c r="L137" s="866"/>
      <c r="M137" s="866"/>
      <c r="N137" s="867"/>
      <c r="O137" s="864"/>
      <c r="P137" s="756"/>
      <c r="Q137" s="756"/>
      <c r="R137" s="756"/>
      <c r="S137" s="756"/>
      <c r="T137" s="865"/>
      <c r="U137" s="865"/>
      <c r="V137" s="865"/>
      <c r="W137" s="865"/>
      <c r="X137" s="865"/>
      <c r="Y137" s="865"/>
      <c r="Z137" s="864"/>
      <c r="AA137" s="865"/>
      <c r="AB137" s="865"/>
      <c r="AC137" s="734">
        <v>0</v>
      </c>
      <c r="AD137" s="865"/>
      <c r="AE137" s="865"/>
      <c r="AF137" s="865">
        <v>600</v>
      </c>
      <c r="AG137" s="865">
        <v>600</v>
      </c>
      <c r="AH137" s="865"/>
      <c r="AI137" s="865"/>
      <c r="AJ137" s="867"/>
      <c r="AK137" s="756"/>
      <c r="AL137" s="756"/>
      <c r="AM137" s="756"/>
      <c r="AN137" s="756"/>
      <c r="AO137" s="756"/>
      <c r="AP137" s="756"/>
      <c r="AQ137" s="865"/>
      <c r="AR137" s="865"/>
      <c r="AS137" s="868"/>
      <c r="AT137" s="758"/>
      <c r="AU137" s="768"/>
      <c r="AV137" s="789"/>
      <c r="AW137" s="789"/>
      <c r="AX137" s="789"/>
      <c r="AY137" s="770"/>
      <c r="AZ137" s="729"/>
      <c r="BA137" s="730"/>
      <c r="BB137" s="731"/>
      <c r="BC137" s="604"/>
      <c r="BD137" s="604"/>
      <c r="BE137" s="865"/>
      <c r="BF137" s="615"/>
    </row>
    <row r="138" spans="1:58" x14ac:dyDescent="0.25">
      <c r="A138" s="174"/>
      <c r="B138" s="258"/>
      <c r="C138" s="212">
        <v>5401</v>
      </c>
      <c r="D138" s="242" t="s">
        <v>172</v>
      </c>
      <c r="E138" s="732">
        <v>0</v>
      </c>
      <c r="F138" s="733">
        <v>0</v>
      </c>
      <c r="G138" s="733">
        <v>0</v>
      </c>
      <c r="H138" s="733">
        <v>0</v>
      </c>
      <c r="I138" s="734">
        <v>0</v>
      </c>
      <c r="J138" s="734">
        <v>0</v>
      </c>
      <c r="K138" s="734">
        <v>0</v>
      </c>
      <c r="L138" s="735">
        <v>0</v>
      </c>
      <c r="M138" s="735">
        <v>0</v>
      </c>
      <c r="N138" s="736">
        <v>6243.789483044342</v>
      </c>
      <c r="O138" s="732">
        <v>0</v>
      </c>
      <c r="P138" s="733">
        <v>1617.0787194570025</v>
      </c>
      <c r="Q138" s="733">
        <v>1617.0787194570025</v>
      </c>
      <c r="R138" s="733">
        <v>1617.0787194570025</v>
      </c>
      <c r="S138" s="733">
        <v>4851.2361583710081</v>
      </c>
      <c r="T138" s="734">
        <v>0</v>
      </c>
      <c r="U138" s="734">
        <v>510.6564377232641</v>
      </c>
      <c r="V138" s="734">
        <v>1736.2318882590976</v>
      </c>
      <c r="W138" s="734">
        <v>2604.3478323886466</v>
      </c>
      <c r="X138" s="734">
        <v>0</v>
      </c>
      <c r="Y138" s="734">
        <v>4851.2361583710081</v>
      </c>
      <c r="Z138" s="732">
        <v>0</v>
      </c>
      <c r="AA138" s="734">
        <v>197.81162741102139</v>
      </c>
      <c r="AB138" s="734">
        <v>1008.8392997962092</v>
      </c>
      <c r="AC138" s="734">
        <v>0</v>
      </c>
      <c r="AD138" s="734">
        <v>0</v>
      </c>
      <c r="AE138" s="734">
        <v>672.55953319747266</v>
      </c>
      <c r="AF138" s="734">
        <v>1879.2104604047031</v>
      </c>
      <c r="AG138" s="734">
        <v>0</v>
      </c>
      <c r="AH138" s="734">
        <v>0</v>
      </c>
      <c r="AI138" s="734">
        <v>0</v>
      </c>
      <c r="AJ138" s="736">
        <v>0</v>
      </c>
      <c r="AK138" s="733">
        <v>0</v>
      </c>
      <c r="AL138" s="733">
        <v>0</v>
      </c>
      <c r="AM138" s="733">
        <v>0</v>
      </c>
      <c r="AN138" s="733">
        <v>0</v>
      </c>
      <c r="AO138" s="733">
        <v>0</v>
      </c>
      <c r="AP138" s="733">
        <v>0</v>
      </c>
      <c r="AQ138" s="734">
        <v>0</v>
      </c>
      <c r="AR138" s="734">
        <v>0</v>
      </c>
      <c r="AS138" s="725">
        <v>29407.155037337776</v>
      </c>
      <c r="AT138" s="788"/>
      <c r="AU138" s="727">
        <v>7351.788759334444</v>
      </c>
      <c r="AV138" s="727">
        <v>7351.788759334444</v>
      </c>
      <c r="AW138" s="727">
        <v>7351.788759334444</v>
      </c>
      <c r="AX138" s="727">
        <v>7351.788759334444</v>
      </c>
      <c r="AY138" s="728">
        <v>29407.155037337776</v>
      </c>
      <c r="AZ138" s="729"/>
      <c r="BA138" s="730">
        <v>6243.789483044342</v>
      </c>
      <c r="BB138" s="731">
        <v>19404.944633484032</v>
      </c>
      <c r="BC138" s="604">
        <v>3758.4209208094062</v>
      </c>
      <c r="BD138" s="604">
        <v>0</v>
      </c>
      <c r="BE138" s="734">
        <v>0</v>
      </c>
      <c r="BF138" s="615">
        <v>29407.15503733778</v>
      </c>
    </row>
    <row r="139" spans="1:58" x14ac:dyDescent="0.25">
      <c r="A139" s="174"/>
      <c r="B139" s="258"/>
      <c r="C139" s="212">
        <v>5402</v>
      </c>
      <c r="D139" s="242" t="s">
        <v>173</v>
      </c>
      <c r="E139" s="732">
        <v>0</v>
      </c>
      <c r="F139" s="733">
        <v>0</v>
      </c>
      <c r="G139" s="733">
        <v>0</v>
      </c>
      <c r="H139" s="733">
        <v>0</v>
      </c>
      <c r="I139" s="734">
        <v>0</v>
      </c>
      <c r="J139" s="734">
        <v>0</v>
      </c>
      <c r="K139" s="734">
        <v>0</v>
      </c>
      <c r="L139" s="735">
        <v>0</v>
      </c>
      <c r="M139" s="735">
        <v>0</v>
      </c>
      <c r="N139" s="736">
        <v>5652.2725846506692</v>
      </c>
      <c r="O139" s="732">
        <v>0</v>
      </c>
      <c r="P139" s="733">
        <v>1531.969313169792</v>
      </c>
      <c r="Q139" s="733">
        <v>1429.8380256251394</v>
      </c>
      <c r="R139" s="733">
        <v>1429.8380256251394</v>
      </c>
      <c r="S139" s="733">
        <v>4391.645364420071</v>
      </c>
      <c r="T139" s="734">
        <v>0</v>
      </c>
      <c r="U139" s="734">
        <v>612.7877252679167</v>
      </c>
      <c r="V139" s="734">
        <v>2553.2821886163201</v>
      </c>
      <c r="W139" s="734">
        <v>1225.5754505358334</v>
      </c>
      <c r="X139" s="734">
        <v>0</v>
      </c>
      <c r="Y139" s="734">
        <v>4391.645364420071</v>
      </c>
      <c r="Z139" s="732">
        <v>0</v>
      </c>
      <c r="AA139" s="734">
        <v>237.37395289322566</v>
      </c>
      <c r="AB139" s="734">
        <v>474.74790578645133</v>
      </c>
      <c r="AC139" s="734">
        <v>0</v>
      </c>
      <c r="AD139" s="734">
        <v>0</v>
      </c>
      <c r="AE139" s="734">
        <v>989.05813705510684</v>
      </c>
      <c r="AF139" s="734">
        <v>1701.1799957347839</v>
      </c>
      <c r="AG139" s="734">
        <v>0</v>
      </c>
      <c r="AH139" s="734">
        <v>0</v>
      </c>
      <c r="AI139" s="734">
        <v>0</v>
      </c>
      <c r="AJ139" s="736">
        <v>0</v>
      </c>
      <c r="AK139" s="733">
        <v>0</v>
      </c>
      <c r="AL139" s="733">
        <v>0</v>
      </c>
      <c r="AM139" s="733">
        <v>10771.716037931226</v>
      </c>
      <c r="AN139" s="733">
        <v>0</v>
      </c>
      <c r="AO139" s="733">
        <v>0</v>
      </c>
      <c r="AP139" s="733">
        <v>0</v>
      </c>
      <c r="AQ139" s="734">
        <v>0</v>
      </c>
      <c r="AR139" s="734">
        <v>0</v>
      </c>
      <c r="AS139" s="725">
        <v>37392.930071731746</v>
      </c>
      <c r="AT139" s="788"/>
      <c r="AU139" s="727">
        <v>9348.2325179329364</v>
      </c>
      <c r="AV139" s="727">
        <v>9348.2325179329364</v>
      </c>
      <c r="AW139" s="727">
        <v>9348.2325179329364</v>
      </c>
      <c r="AX139" s="727">
        <v>9348.2325179329364</v>
      </c>
      <c r="AY139" s="728">
        <v>37392.930071731746</v>
      </c>
      <c r="AZ139" s="729"/>
      <c r="BA139" s="730">
        <v>5652.2725846506692</v>
      </c>
      <c r="BB139" s="731">
        <v>17566.581457680284</v>
      </c>
      <c r="BC139" s="604">
        <v>3402.3599914695678</v>
      </c>
      <c r="BD139" s="604">
        <v>10771.716037931226</v>
      </c>
      <c r="BE139" s="734">
        <v>0</v>
      </c>
      <c r="BF139" s="615">
        <v>37392.930071731746</v>
      </c>
    </row>
    <row r="140" spans="1:58" x14ac:dyDescent="0.25">
      <c r="A140" s="174"/>
      <c r="B140" s="176"/>
      <c r="C140" s="176"/>
      <c r="D140" s="237"/>
      <c r="E140" s="816"/>
      <c r="F140" s="817"/>
      <c r="G140" s="817"/>
      <c r="H140" s="817"/>
      <c r="I140" s="818"/>
      <c r="J140" s="818"/>
      <c r="K140" s="818"/>
      <c r="L140" s="819"/>
      <c r="M140" s="819"/>
      <c r="N140" s="820"/>
      <c r="O140" s="816"/>
      <c r="P140" s="817"/>
      <c r="Q140" s="817"/>
      <c r="R140" s="817"/>
      <c r="S140" s="817"/>
      <c r="T140" s="818"/>
      <c r="U140" s="818"/>
      <c r="V140" s="818"/>
      <c r="W140" s="818"/>
      <c r="X140" s="818"/>
      <c r="Y140" s="818"/>
      <c r="Z140" s="816"/>
      <c r="AA140" s="818"/>
      <c r="AB140" s="818"/>
      <c r="AC140" s="818"/>
      <c r="AD140" s="818"/>
      <c r="AE140" s="818"/>
      <c r="AF140" s="818"/>
      <c r="AG140" s="818"/>
      <c r="AH140" s="818"/>
      <c r="AI140" s="818"/>
      <c r="AJ140" s="820"/>
      <c r="AK140" s="817"/>
      <c r="AL140" s="817"/>
      <c r="AM140" s="817"/>
      <c r="AN140" s="817"/>
      <c r="AO140" s="817"/>
      <c r="AP140" s="817"/>
      <c r="AQ140" s="818"/>
      <c r="AR140" s="818"/>
      <c r="AS140" s="821"/>
      <c r="AT140" s="788"/>
      <c r="AU140" s="768"/>
      <c r="AV140" s="789"/>
      <c r="AW140" s="789"/>
      <c r="AX140" s="789"/>
      <c r="AY140" s="770"/>
      <c r="AZ140" s="729"/>
      <c r="BA140" s="730"/>
      <c r="BB140" s="731"/>
      <c r="BC140" s="604"/>
      <c r="BD140" s="604"/>
      <c r="BE140" s="818"/>
      <c r="BF140" s="615"/>
    </row>
    <row r="141" spans="1:58" x14ac:dyDescent="0.25">
      <c r="A141" s="249"/>
      <c r="B141" s="258"/>
      <c r="C141" s="258">
        <v>5499</v>
      </c>
      <c r="D141" s="259" t="s">
        <v>106</v>
      </c>
      <c r="E141" s="801">
        <v>0</v>
      </c>
      <c r="F141" s="801">
        <v>0</v>
      </c>
      <c r="G141" s="801">
        <v>0</v>
      </c>
      <c r="H141" s="801">
        <v>0</v>
      </c>
      <c r="I141" s="803">
        <v>0</v>
      </c>
      <c r="J141" s="803">
        <v>0</v>
      </c>
      <c r="K141" s="803">
        <v>0</v>
      </c>
      <c r="L141" s="803">
        <v>0</v>
      </c>
      <c r="M141" s="803">
        <v>0</v>
      </c>
      <c r="N141" s="805">
        <v>11896.062067695011</v>
      </c>
      <c r="O141" s="801">
        <v>0</v>
      </c>
      <c r="P141" s="801">
        <v>3149.0480326267943</v>
      </c>
      <c r="Q141" s="801">
        <v>3046.9167450821419</v>
      </c>
      <c r="R141" s="801">
        <v>3046.9167450821419</v>
      </c>
      <c r="S141" s="801">
        <v>9242.8815227910782</v>
      </c>
      <c r="T141" s="803">
        <v>0</v>
      </c>
      <c r="U141" s="803">
        <v>1123.4441629911807</v>
      </c>
      <c r="V141" s="803">
        <v>4289.5140768754172</v>
      </c>
      <c r="W141" s="803">
        <v>3829.9232829244802</v>
      </c>
      <c r="X141" s="803">
        <v>0</v>
      </c>
      <c r="Y141" s="803">
        <v>9242.8815227910782</v>
      </c>
      <c r="Z141" s="801">
        <v>0</v>
      </c>
      <c r="AA141" s="803">
        <v>435.18558030424708</v>
      </c>
      <c r="AB141" s="803">
        <v>1483.5872055826605</v>
      </c>
      <c r="AC141" s="803">
        <v>0</v>
      </c>
      <c r="AD141" s="803">
        <v>0</v>
      </c>
      <c r="AE141" s="803">
        <v>1661.6176702525795</v>
      </c>
      <c r="AF141" s="803">
        <v>3580.390456139487</v>
      </c>
      <c r="AG141" s="803">
        <v>0</v>
      </c>
      <c r="AH141" s="803">
        <v>0</v>
      </c>
      <c r="AI141" s="803">
        <v>0</v>
      </c>
      <c r="AJ141" s="805">
        <v>0</v>
      </c>
      <c r="AK141" s="802">
        <v>0</v>
      </c>
      <c r="AL141" s="802">
        <v>0</v>
      </c>
      <c r="AM141" s="802">
        <v>10771.716037931226</v>
      </c>
      <c r="AN141" s="802">
        <v>0</v>
      </c>
      <c r="AO141" s="802">
        <v>0</v>
      </c>
      <c r="AP141" s="802">
        <v>0</v>
      </c>
      <c r="AQ141" s="803">
        <v>0</v>
      </c>
      <c r="AR141" s="803">
        <v>0</v>
      </c>
      <c r="AS141" s="806">
        <v>66800.085109069521</v>
      </c>
      <c r="AT141" s="807"/>
      <c r="AU141" s="801">
        <v>16700.02127726738</v>
      </c>
      <c r="AV141" s="803">
        <v>16700.02127726738</v>
      </c>
      <c r="AW141" s="803">
        <v>16700.02127726738</v>
      </c>
      <c r="AX141" s="803">
        <v>16700.02127726738</v>
      </c>
      <c r="AY141" s="850">
        <v>66800.085109069521</v>
      </c>
      <c r="AZ141" s="729"/>
      <c r="BA141" s="730">
        <v>11896.062067695011</v>
      </c>
      <c r="BB141" s="731">
        <v>36971.526091164313</v>
      </c>
      <c r="BC141" s="604">
        <v>7160.780912278974</v>
      </c>
      <c r="BD141" s="604">
        <v>10771.716037931226</v>
      </c>
      <c r="BE141" s="803">
        <v>0</v>
      </c>
      <c r="BF141" s="615">
        <v>66800.085109069536</v>
      </c>
    </row>
    <row r="142" spans="1:58" x14ac:dyDescent="0.25">
      <c r="A142" s="283"/>
      <c r="B142" s="284"/>
      <c r="C142" s="284"/>
      <c r="D142" s="308"/>
      <c r="E142" s="857"/>
      <c r="F142" s="858"/>
      <c r="G142" s="858"/>
      <c r="H142" s="858"/>
      <c r="I142" s="858"/>
      <c r="J142" s="858"/>
      <c r="K142" s="858"/>
      <c r="L142" s="858"/>
      <c r="M142" s="858"/>
      <c r="N142" s="859"/>
      <c r="O142" s="857"/>
      <c r="P142" s="858"/>
      <c r="Q142" s="858"/>
      <c r="R142" s="858"/>
      <c r="S142" s="858"/>
      <c r="T142" s="858"/>
      <c r="U142" s="858"/>
      <c r="V142" s="858"/>
      <c r="W142" s="858"/>
      <c r="X142" s="802"/>
      <c r="Y142" s="858"/>
      <c r="Z142" s="857"/>
      <c r="AA142" s="858"/>
      <c r="AB142" s="858"/>
      <c r="AC142" s="858"/>
      <c r="AD142" s="858"/>
      <c r="AE142" s="858"/>
      <c r="AF142" s="858"/>
      <c r="AG142" s="858"/>
      <c r="AH142" s="858"/>
      <c r="AI142" s="858"/>
      <c r="AJ142" s="859"/>
      <c r="AK142" s="858"/>
      <c r="AL142" s="858"/>
      <c r="AM142" s="858"/>
      <c r="AN142" s="858"/>
      <c r="AO142" s="858"/>
      <c r="AP142" s="858"/>
      <c r="AQ142" s="858"/>
      <c r="AR142" s="858"/>
      <c r="AS142" s="860"/>
      <c r="AT142" s="807"/>
      <c r="AU142" s="835"/>
      <c r="AV142" s="836"/>
      <c r="AW142" s="836"/>
      <c r="AX142" s="836"/>
      <c r="AY142" s="837"/>
      <c r="AZ142" s="729"/>
      <c r="BA142" s="730"/>
      <c r="BB142" s="731"/>
      <c r="BC142" s="604"/>
      <c r="BD142" s="604"/>
      <c r="BE142" s="858"/>
      <c r="BF142" s="615"/>
    </row>
    <row r="143" spans="1:58" x14ac:dyDescent="0.25">
      <c r="A143" s="249"/>
      <c r="B143" s="305">
        <v>5500</v>
      </c>
      <c r="C143" s="924" t="s">
        <v>174</v>
      </c>
      <c r="D143" s="925"/>
      <c r="E143" s="870"/>
      <c r="F143" s="871"/>
      <c r="G143" s="871"/>
      <c r="H143" s="871"/>
      <c r="I143" s="872"/>
      <c r="J143" s="872"/>
      <c r="K143" s="872"/>
      <c r="L143" s="873"/>
      <c r="M143" s="873"/>
      <c r="N143" s="874"/>
      <c r="O143" s="870"/>
      <c r="P143" s="871"/>
      <c r="Q143" s="871"/>
      <c r="R143" s="871"/>
      <c r="S143" s="871"/>
      <c r="T143" s="872"/>
      <c r="U143" s="872"/>
      <c r="V143" s="872"/>
      <c r="W143" s="872"/>
      <c r="X143" s="872"/>
      <c r="Y143" s="872"/>
      <c r="Z143" s="870"/>
      <c r="AA143" s="872"/>
      <c r="AB143" s="872"/>
      <c r="AC143" s="872"/>
      <c r="AD143" s="872"/>
      <c r="AE143" s="872"/>
      <c r="AF143" s="872"/>
      <c r="AG143" s="872"/>
      <c r="AH143" s="872"/>
      <c r="AI143" s="872"/>
      <c r="AJ143" s="874"/>
      <c r="AK143" s="871"/>
      <c r="AL143" s="871"/>
      <c r="AM143" s="871"/>
      <c r="AN143" s="871"/>
      <c r="AO143" s="871"/>
      <c r="AP143" s="871"/>
      <c r="AQ143" s="872"/>
      <c r="AR143" s="873"/>
      <c r="AS143" s="875"/>
      <c r="AT143" s="876"/>
      <c r="AU143" s="750"/>
      <c r="AV143" s="751"/>
      <c r="AW143" s="751"/>
      <c r="AX143" s="751"/>
      <c r="AY143" s="752"/>
      <c r="AZ143" s="729"/>
      <c r="BA143" s="730"/>
      <c r="BB143" s="731"/>
      <c r="BC143" s="604"/>
      <c r="BD143" s="604"/>
      <c r="BE143" s="873"/>
      <c r="BF143" s="615"/>
    </row>
    <row r="144" spans="1:58" x14ac:dyDescent="0.25">
      <c r="A144" s="249"/>
      <c r="B144" s="318"/>
      <c r="C144" s="318">
        <v>5501</v>
      </c>
      <c r="D144" s="237" t="s">
        <v>175</v>
      </c>
      <c r="E144" s="771"/>
      <c r="F144" s="772"/>
      <c r="G144" s="772"/>
      <c r="H144" s="772"/>
      <c r="I144" s="861"/>
      <c r="J144" s="861"/>
      <c r="K144" s="861"/>
      <c r="L144" s="862"/>
      <c r="M144" s="862"/>
      <c r="N144" s="863"/>
      <c r="O144" s="771"/>
      <c r="P144" s="772"/>
      <c r="Q144" s="772"/>
      <c r="R144" s="772"/>
      <c r="S144" s="772"/>
      <c r="T144" s="861"/>
      <c r="U144" s="861"/>
      <c r="V144" s="861"/>
      <c r="W144" s="861"/>
      <c r="X144" s="861"/>
      <c r="Y144" s="861"/>
      <c r="Z144" s="771"/>
      <c r="AA144" s="861"/>
      <c r="AB144" s="861"/>
      <c r="AC144" s="861"/>
      <c r="AD144" s="861"/>
      <c r="AE144" s="861"/>
      <c r="AF144" s="861"/>
      <c r="AG144" s="861"/>
      <c r="AH144" s="861"/>
      <c r="AI144" s="861"/>
      <c r="AJ144" s="863"/>
      <c r="AK144" s="772"/>
      <c r="AL144" s="772"/>
      <c r="AM144" s="772"/>
      <c r="AN144" s="772"/>
      <c r="AO144" s="772"/>
      <c r="AP144" s="772"/>
      <c r="AQ144" s="861"/>
      <c r="AR144" s="862"/>
      <c r="AS144" s="775">
        <v>0</v>
      </c>
      <c r="AT144" s="788"/>
      <c r="AU144" s="776">
        <v>0</v>
      </c>
      <c r="AV144" s="776">
        <v>0</v>
      </c>
      <c r="AW144" s="776">
        <v>0</v>
      </c>
      <c r="AX144" s="776">
        <v>0</v>
      </c>
      <c r="AY144" s="778">
        <v>0</v>
      </c>
      <c r="AZ144" s="729"/>
      <c r="BA144" s="779">
        <v>0</v>
      </c>
      <c r="BB144" s="780">
        <v>0</v>
      </c>
      <c r="BC144" s="781">
        <v>0</v>
      </c>
      <c r="BD144" s="781">
        <v>0</v>
      </c>
      <c r="BE144" s="862"/>
      <c r="BF144" s="782">
        <v>0</v>
      </c>
    </row>
    <row r="145" spans="1:58" x14ac:dyDescent="0.25">
      <c r="A145" s="249"/>
      <c r="B145" s="318"/>
      <c r="C145" s="318">
        <v>5502</v>
      </c>
      <c r="D145" s="237" t="s">
        <v>176</v>
      </c>
      <c r="E145" s="771"/>
      <c r="F145" s="772"/>
      <c r="G145" s="772"/>
      <c r="H145" s="772"/>
      <c r="I145" s="861"/>
      <c r="J145" s="861"/>
      <c r="K145" s="861"/>
      <c r="L145" s="862"/>
      <c r="M145" s="862"/>
      <c r="N145" s="863"/>
      <c r="O145" s="771"/>
      <c r="P145" s="772"/>
      <c r="Q145" s="772"/>
      <c r="R145" s="772"/>
      <c r="S145" s="772"/>
      <c r="T145" s="861"/>
      <c r="U145" s="861"/>
      <c r="V145" s="861"/>
      <c r="W145" s="861"/>
      <c r="X145" s="861"/>
      <c r="Y145" s="861"/>
      <c r="Z145" s="771"/>
      <c r="AA145" s="861"/>
      <c r="AB145" s="861"/>
      <c r="AC145" s="861"/>
      <c r="AD145" s="861"/>
      <c r="AE145" s="861"/>
      <c r="AF145" s="861"/>
      <c r="AG145" s="861"/>
      <c r="AH145" s="861"/>
      <c r="AI145" s="861"/>
      <c r="AJ145" s="863"/>
      <c r="AK145" s="772"/>
      <c r="AL145" s="772"/>
      <c r="AM145" s="772"/>
      <c r="AN145" s="772"/>
      <c r="AO145" s="772"/>
      <c r="AP145" s="772"/>
      <c r="AQ145" s="861"/>
      <c r="AR145" s="862"/>
      <c r="AS145" s="775">
        <v>0</v>
      </c>
      <c r="AT145" s="788"/>
      <c r="AU145" s="776">
        <v>0</v>
      </c>
      <c r="AV145" s="776">
        <v>0</v>
      </c>
      <c r="AW145" s="776">
        <v>0</v>
      </c>
      <c r="AX145" s="776">
        <v>0</v>
      </c>
      <c r="AY145" s="778">
        <v>0</v>
      </c>
      <c r="AZ145" s="729"/>
      <c r="BA145" s="779">
        <v>0</v>
      </c>
      <c r="BB145" s="780">
        <v>0</v>
      </c>
      <c r="BC145" s="781">
        <v>0</v>
      </c>
      <c r="BD145" s="781">
        <v>0</v>
      </c>
      <c r="BE145" s="862"/>
      <c r="BF145" s="782">
        <v>0</v>
      </c>
    </row>
    <row r="146" spans="1:58" x14ac:dyDescent="0.25">
      <c r="A146" s="249"/>
      <c r="B146" s="318"/>
      <c r="C146" s="318"/>
      <c r="D146" s="237"/>
      <c r="E146" s="816"/>
      <c r="F146" s="817"/>
      <c r="G146" s="817"/>
      <c r="H146" s="817"/>
      <c r="I146" s="818"/>
      <c r="J146" s="818"/>
      <c r="K146" s="818"/>
      <c r="L146" s="819"/>
      <c r="M146" s="819"/>
      <c r="N146" s="820"/>
      <c r="O146" s="816"/>
      <c r="P146" s="817"/>
      <c r="Q146" s="817"/>
      <c r="R146" s="817"/>
      <c r="S146" s="817"/>
      <c r="T146" s="818"/>
      <c r="U146" s="818"/>
      <c r="V146" s="818"/>
      <c r="W146" s="818"/>
      <c r="X146" s="818"/>
      <c r="Y146" s="818"/>
      <c r="Z146" s="816"/>
      <c r="AA146" s="818"/>
      <c r="AB146" s="818"/>
      <c r="AC146" s="818"/>
      <c r="AD146" s="818"/>
      <c r="AE146" s="818"/>
      <c r="AF146" s="818"/>
      <c r="AG146" s="818"/>
      <c r="AH146" s="818"/>
      <c r="AI146" s="818"/>
      <c r="AJ146" s="820"/>
      <c r="AK146" s="817"/>
      <c r="AL146" s="817"/>
      <c r="AM146" s="817"/>
      <c r="AN146" s="817"/>
      <c r="AO146" s="817"/>
      <c r="AP146" s="817"/>
      <c r="AQ146" s="818"/>
      <c r="AR146" s="819"/>
      <c r="AS146" s="821"/>
      <c r="AT146" s="788"/>
      <c r="AU146" s="768"/>
      <c r="AV146" s="789"/>
      <c r="AW146" s="789"/>
      <c r="AX146" s="789"/>
      <c r="AY146" s="770"/>
      <c r="AZ146" s="729"/>
      <c r="BA146" s="730"/>
      <c r="BB146" s="731"/>
      <c r="BC146" s="604"/>
      <c r="BD146" s="604"/>
      <c r="BE146" s="819"/>
      <c r="BF146" s="615"/>
    </row>
    <row r="147" spans="1:58" x14ac:dyDescent="0.25">
      <c r="A147" s="249"/>
      <c r="B147" s="258"/>
      <c r="C147" s="258">
        <v>5599</v>
      </c>
      <c r="D147" s="259" t="s">
        <v>106</v>
      </c>
      <c r="E147" s="801">
        <v>0</v>
      </c>
      <c r="F147" s="801">
        <v>0</v>
      </c>
      <c r="G147" s="801">
        <v>0</v>
      </c>
      <c r="H147" s="801">
        <v>0</v>
      </c>
      <c r="I147" s="803">
        <v>0</v>
      </c>
      <c r="J147" s="803">
        <v>0</v>
      </c>
      <c r="K147" s="803">
        <v>0</v>
      </c>
      <c r="L147" s="803">
        <v>0</v>
      </c>
      <c r="M147" s="803">
        <v>0</v>
      </c>
      <c r="N147" s="805">
        <v>0</v>
      </c>
      <c r="O147" s="801">
        <v>0</v>
      </c>
      <c r="P147" s="801">
        <v>0</v>
      </c>
      <c r="Q147" s="801">
        <v>0</v>
      </c>
      <c r="R147" s="801">
        <v>0</v>
      </c>
      <c r="S147" s="801">
        <v>0</v>
      </c>
      <c r="T147" s="803">
        <v>0</v>
      </c>
      <c r="U147" s="803">
        <v>0</v>
      </c>
      <c r="V147" s="803">
        <v>0</v>
      </c>
      <c r="W147" s="803">
        <v>0</v>
      </c>
      <c r="X147" s="803">
        <v>0</v>
      </c>
      <c r="Y147" s="803">
        <v>0</v>
      </c>
      <c r="Z147" s="801">
        <v>0</v>
      </c>
      <c r="AA147" s="803">
        <v>0</v>
      </c>
      <c r="AB147" s="803">
        <v>0</v>
      </c>
      <c r="AC147" s="803">
        <v>0</v>
      </c>
      <c r="AD147" s="803">
        <v>0</v>
      </c>
      <c r="AE147" s="803">
        <v>0</v>
      </c>
      <c r="AF147" s="803">
        <v>0</v>
      </c>
      <c r="AG147" s="803">
        <v>0</v>
      </c>
      <c r="AH147" s="803">
        <v>0</v>
      </c>
      <c r="AI147" s="803">
        <v>0</v>
      </c>
      <c r="AJ147" s="805">
        <v>0</v>
      </c>
      <c r="AK147" s="802">
        <v>0</v>
      </c>
      <c r="AL147" s="802">
        <v>0</v>
      </c>
      <c r="AM147" s="802">
        <v>0</v>
      </c>
      <c r="AN147" s="802">
        <v>0</v>
      </c>
      <c r="AO147" s="802">
        <v>0</v>
      </c>
      <c r="AP147" s="802">
        <v>0</v>
      </c>
      <c r="AQ147" s="803">
        <v>0</v>
      </c>
      <c r="AR147" s="803">
        <v>0</v>
      </c>
      <c r="AS147" s="806">
        <v>0</v>
      </c>
      <c r="AT147" s="807"/>
      <c r="AU147" s="801">
        <v>0</v>
      </c>
      <c r="AV147" s="801">
        <v>0</v>
      </c>
      <c r="AW147" s="801">
        <v>0</v>
      </c>
      <c r="AX147" s="803">
        <v>0</v>
      </c>
      <c r="AY147" s="850">
        <v>0</v>
      </c>
      <c r="AZ147" s="729"/>
      <c r="BA147" s="730">
        <v>0</v>
      </c>
      <c r="BB147" s="731">
        <v>0</v>
      </c>
      <c r="BC147" s="604">
        <v>0</v>
      </c>
      <c r="BD147" s="604">
        <v>0</v>
      </c>
      <c r="BE147" s="803">
        <v>0</v>
      </c>
      <c r="BF147" s="615">
        <v>0</v>
      </c>
    </row>
    <row r="148" spans="1:58" x14ac:dyDescent="0.25">
      <c r="A148" s="174"/>
      <c r="B148" s="176"/>
      <c r="C148" s="176"/>
      <c r="D148" s="190"/>
      <c r="E148" s="811"/>
      <c r="F148" s="798"/>
      <c r="G148" s="798"/>
      <c r="H148" s="798"/>
      <c r="I148" s="812"/>
      <c r="J148" s="812"/>
      <c r="K148" s="812"/>
      <c r="L148" s="813"/>
      <c r="M148" s="813"/>
      <c r="N148" s="814"/>
      <c r="O148" s="811"/>
      <c r="P148" s="798"/>
      <c r="Q148" s="798"/>
      <c r="R148" s="798"/>
      <c r="S148" s="798"/>
      <c r="T148" s="812"/>
      <c r="U148" s="812"/>
      <c r="V148" s="812"/>
      <c r="W148" s="812"/>
      <c r="X148" s="812"/>
      <c r="Y148" s="812"/>
      <c r="Z148" s="811"/>
      <c r="AA148" s="812"/>
      <c r="AB148" s="812"/>
      <c r="AC148" s="812"/>
      <c r="AD148" s="812"/>
      <c r="AE148" s="812"/>
      <c r="AF148" s="812"/>
      <c r="AG148" s="812"/>
      <c r="AH148" s="812"/>
      <c r="AI148" s="812"/>
      <c r="AJ148" s="814"/>
      <c r="AK148" s="798"/>
      <c r="AL148" s="798"/>
      <c r="AM148" s="798"/>
      <c r="AN148" s="798"/>
      <c r="AO148" s="798"/>
      <c r="AP148" s="798"/>
      <c r="AQ148" s="812"/>
      <c r="AR148" s="812"/>
      <c r="AS148" s="815"/>
      <c r="AT148" s="800"/>
      <c r="AU148" s="768"/>
      <c r="AV148" s="789"/>
      <c r="AW148" s="789"/>
      <c r="AX148" s="789"/>
      <c r="AY148" s="770"/>
      <c r="AZ148" s="729"/>
      <c r="BA148" s="730"/>
      <c r="BB148" s="731"/>
      <c r="BC148" s="604"/>
      <c r="BD148" s="604"/>
      <c r="BE148" s="812"/>
      <c r="BF148" s="615"/>
    </row>
    <row r="149" spans="1:58" x14ac:dyDescent="0.25">
      <c r="A149" s="249"/>
      <c r="B149" s="258">
        <v>5999</v>
      </c>
      <c r="C149" s="258" t="s">
        <v>121</v>
      </c>
      <c r="D149" s="269"/>
      <c r="E149" s="744">
        <v>98.586149732279111</v>
      </c>
      <c r="F149" s="744">
        <v>598.08930837582659</v>
      </c>
      <c r="G149" s="744">
        <v>657.24099821519405</v>
      </c>
      <c r="H149" s="744">
        <v>9595.7185739418346</v>
      </c>
      <c r="I149" s="745">
        <v>0</v>
      </c>
      <c r="J149" s="745">
        <v>14525.026060555789</v>
      </c>
      <c r="K149" s="745">
        <v>8018.3401782253677</v>
      </c>
      <c r="L149" s="745">
        <v>1643.1024955379849</v>
      </c>
      <c r="M149" s="745">
        <v>492.93074866139557</v>
      </c>
      <c r="N149" s="746">
        <v>91729.154397899983</v>
      </c>
      <c r="O149" s="744">
        <v>43415.150579049434</v>
      </c>
      <c r="P149" s="744">
        <v>48983.121928251283</v>
      </c>
      <c r="Q149" s="744">
        <v>24683.770449041986</v>
      </c>
      <c r="R149" s="744">
        <v>49444.047324640494</v>
      </c>
      <c r="S149" s="744">
        <v>79475.333809809905</v>
      </c>
      <c r="T149" s="745">
        <v>24438.719288642438</v>
      </c>
      <c r="U149" s="745">
        <v>33459.231112503709</v>
      </c>
      <c r="V149" s="745">
        <v>22055.251545267773</v>
      </c>
      <c r="W149" s="745">
        <v>44610.946399504355</v>
      </c>
      <c r="X149" s="745">
        <v>17115.90597169083</v>
      </c>
      <c r="Y149" s="745">
        <v>84126.425226320716</v>
      </c>
      <c r="Z149" s="744">
        <v>9790.3568126628179</v>
      </c>
      <c r="AA149" s="745">
        <v>14229.579417811823</v>
      </c>
      <c r="AB149" s="745">
        <v>16926.740957561102</v>
      </c>
      <c r="AC149" s="745">
        <v>4236.3654976511052</v>
      </c>
      <c r="AD149" s="745">
        <v>2017.167118417553</v>
      </c>
      <c r="AE149" s="745">
        <v>8696.7881991255545</v>
      </c>
      <c r="AF149" s="745">
        <v>27026.013595030799</v>
      </c>
      <c r="AG149" s="745">
        <v>1509.3027171460931</v>
      </c>
      <c r="AH149" s="745">
        <v>178.03046466991924</v>
      </c>
      <c r="AI149" s="745">
        <v>138.46813918771497</v>
      </c>
      <c r="AJ149" s="746">
        <v>20491.437808294148</v>
      </c>
      <c r="AK149" s="747">
        <v>0</v>
      </c>
      <c r="AL149" s="747">
        <v>48472.722170690526</v>
      </c>
      <c r="AM149" s="747">
        <v>69902.465140215412</v>
      </c>
      <c r="AN149" s="747">
        <v>37098.676523386275</v>
      </c>
      <c r="AO149" s="747">
        <v>0</v>
      </c>
      <c r="AP149" s="747">
        <v>10893.028324596518</v>
      </c>
      <c r="AQ149" s="745">
        <v>32315.148113793679</v>
      </c>
      <c r="AR149" s="745">
        <v>5500</v>
      </c>
      <c r="AS149" s="748">
        <v>908588.38354610954</v>
      </c>
      <c r="AT149" s="749"/>
      <c r="AU149" s="744">
        <v>227147.09588652739</v>
      </c>
      <c r="AV149" s="745">
        <v>227147.09588652739</v>
      </c>
      <c r="AW149" s="745">
        <v>130860.5937772317</v>
      </c>
      <c r="AX149" s="745">
        <v>227147.09588652739</v>
      </c>
      <c r="AY149" s="869">
        <v>908588.38354610954</v>
      </c>
      <c r="AZ149" s="729"/>
      <c r="BA149" s="730">
        <v>127358.18891114565</v>
      </c>
      <c r="BB149" s="731">
        <v>471807.90363472293</v>
      </c>
      <c r="BC149" s="604">
        <v>105240.25072755862</v>
      </c>
      <c r="BD149" s="604">
        <v>198682.04027268244</v>
      </c>
      <c r="BE149" s="745">
        <v>5500</v>
      </c>
      <c r="BF149" s="877">
        <v>644232.77065376774</v>
      </c>
    </row>
    <row r="150" spans="1:58" x14ac:dyDescent="0.25">
      <c r="A150" s="183"/>
      <c r="B150" s="184"/>
      <c r="C150" s="184"/>
      <c r="D150" s="184"/>
      <c r="E150" s="753"/>
      <c r="F150" s="754"/>
      <c r="G150" s="754"/>
      <c r="H150" s="754"/>
      <c r="I150" s="754"/>
      <c r="J150" s="754"/>
      <c r="K150" s="754"/>
      <c r="L150" s="754"/>
      <c r="M150" s="754"/>
      <c r="N150" s="755"/>
      <c r="O150" s="753"/>
      <c r="P150" s="754"/>
      <c r="Q150" s="754"/>
      <c r="R150" s="754"/>
      <c r="S150" s="754"/>
      <c r="T150" s="754"/>
      <c r="U150" s="754"/>
      <c r="V150" s="754"/>
      <c r="W150" s="754"/>
      <c r="X150" s="756"/>
      <c r="Y150" s="754"/>
      <c r="Z150" s="753"/>
      <c r="AA150" s="754"/>
      <c r="AB150" s="754"/>
      <c r="AC150" s="754"/>
      <c r="AD150" s="754"/>
      <c r="AE150" s="754"/>
      <c r="AF150" s="754"/>
      <c r="AG150" s="754"/>
      <c r="AH150" s="754"/>
      <c r="AI150" s="754"/>
      <c r="AJ150" s="755"/>
      <c r="AK150" s="754"/>
      <c r="AL150" s="754"/>
      <c r="AM150" s="754"/>
      <c r="AN150" s="754"/>
      <c r="AO150" s="754"/>
      <c r="AP150" s="754"/>
      <c r="AQ150" s="754"/>
      <c r="AR150" s="754"/>
      <c r="AS150" s="757"/>
      <c r="AT150" s="758"/>
      <c r="AU150" s="759"/>
      <c r="AV150" s="760"/>
      <c r="AW150" s="760"/>
      <c r="AX150" s="760"/>
      <c r="AY150" s="761"/>
      <c r="AZ150" s="729"/>
      <c r="BA150" s="730"/>
      <c r="BB150" s="731"/>
      <c r="BC150" s="604"/>
      <c r="BD150" s="604"/>
      <c r="BE150" s="754"/>
      <c r="BF150" s="615"/>
    </row>
    <row r="151" spans="1:58" ht="15.75" thickBot="1" x14ac:dyDescent="0.3">
      <c r="A151" s="319">
        <v>99</v>
      </c>
      <c r="B151" s="320" t="s">
        <v>177</v>
      </c>
      <c r="C151" s="320"/>
      <c r="D151" s="321"/>
      <c r="E151" s="878">
        <v>23605.488956199184</v>
      </c>
      <c r="F151" s="878">
        <v>59976.739925521222</v>
      </c>
      <c r="G151" s="878">
        <v>41976.322574101388</v>
      </c>
      <c r="H151" s="878">
        <v>53128.967740444394</v>
      </c>
      <c r="I151" s="879">
        <v>50194.362315746315</v>
      </c>
      <c r="J151" s="879">
        <v>74288.747232659953</v>
      </c>
      <c r="K151" s="879">
        <v>85590.304131008743</v>
      </c>
      <c r="L151" s="879">
        <v>37601.407628567416</v>
      </c>
      <c r="M151" s="879">
        <v>19598.616263436972</v>
      </c>
      <c r="N151" s="880">
        <v>410271.4191607536</v>
      </c>
      <c r="O151" s="878">
        <v>109160.57910617083</v>
      </c>
      <c r="P151" s="878">
        <v>256485.54024490109</v>
      </c>
      <c r="Q151" s="878">
        <v>101752.90545856008</v>
      </c>
      <c r="R151" s="878">
        <v>167061.71402274587</v>
      </c>
      <c r="S151" s="878">
        <v>347227.84800435079</v>
      </c>
      <c r="T151" s="879">
        <v>88788.776711800092</v>
      </c>
      <c r="U151" s="879">
        <v>210197.98768299239</v>
      </c>
      <c r="V151" s="879">
        <v>166137.48579292215</v>
      </c>
      <c r="W151" s="879">
        <v>190436.26203284893</v>
      </c>
      <c r="X151" s="879">
        <v>60326.214768405633</v>
      </c>
      <c r="Y151" s="879">
        <v>370283.91709567048</v>
      </c>
      <c r="Z151" s="878">
        <v>58882.709699339233</v>
      </c>
      <c r="AA151" s="879">
        <v>115428.2764216144</v>
      </c>
      <c r="AB151" s="879">
        <v>92192.348476195737</v>
      </c>
      <c r="AC151" s="879">
        <v>43746.623841259934</v>
      </c>
      <c r="AD151" s="879">
        <v>121296.08951282551</v>
      </c>
      <c r="AE151" s="879">
        <v>269894.51209471805</v>
      </c>
      <c r="AF151" s="879">
        <v>146849.57764758056</v>
      </c>
      <c r="AG151" s="879">
        <v>63447.387716091529</v>
      </c>
      <c r="AH151" s="879">
        <v>42405.343916939783</v>
      </c>
      <c r="AI151" s="879">
        <v>16876.830149797494</v>
      </c>
      <c r="AJ151" s="880">
        <v>55742.782309549853</v>
      </c>
      <c r="AK151" s="881">
        <v>42236.238473297635</v>
      </c>
      <c r="AL151" s="881">
        <v>105755.97077737428</v>
      </c>
      <c r="AM151" s="881">
        <v>100405.54882866718</v>
      </c>
      <c r="AN151" s="881">
        <v>158708.81418754093</v>
      </c>
      <c r="AO151" s="881">
        <v>61116.283765207947</v>
      </c>
      <c r="AP151" s="881">
        <v>218150.19708626592</v>
      </c>
      <c r="AQ151" s="879">
        <v>41653.488635645554</v>
      </c>
      <c r="AR151" s="879">
        <v>340000</v>
      </c>
      <c r="AS151" s="882">
        <v>5018880.6303897193</v>
      </c>
      <c r="AT151" s="883"/>
      <c r="AU151" s="878">
        <v>1254720.1575974298</v>
      </c>
      <c r="AV151" s="879">
        <v>1254720.1575974298</v>
      </c>
      <c r="AW151" s="879">
        <v>1158433.6554881341</v>
      </c>
      <c r="AX151" s="879">
        <v>1254720.1575974298</v>
      </c>
      <c r="AY151" s="884">
        <v>5018880.6303897193</v>
      </c>
      <c r="AZ151" s="729"/>
      <c r="BA151" s="885">
        <v>856232.3759284392</v>
      </c>
      <c r="BB151" s="886">
        <v>2067859.2309213681</v>
      </c>
      <c r="BC151" s="611">
        <v>1026762.4817859121</v>
      </c>
      <c r="BD151" s="611">
        <v>728026.54175399942</v>
      </c>
      <c r="BE151" s="879">
        <v>340000.72000000003</v>
      </c>
      <c r="BF151" s="618">
        <v>5018881.3503897181</v>
      </c>
    </row>
    <row r="152" spans="1:58" x14ac:dyDescent="0.25">
      <c r="A152" s="17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c r="AB152" s="175"/>
      <c r="AC152" s="175"/>
      <c r="AD152" s="175"/>
      <c r="AE152" s="175"/>
      <c r="AF152" s="175"/>
      <c r="AG152" s="175"/>
      <c r="AH152" s="175"/>
      <c r="AI152" s="175"/>
      <c r="AJ152" s="175"/>
      <c r="AK152" s="175"/>
      <c r="AL152" s="175"/>
      <c r="AM152" s="175"/>
      <c r="AN152" s="175"/>
      <c r="AO152" s="175"/>
      <c r="AP152" s="175"/>
      <c r="AQ152" s="175"/>
      <c r="AR152" s="175"/>
      <c r="AS152" s="175"/>
      <c r="AT152" s="175"/>
      <c r="AU152" s="175"/>
      <c r="AV152" s="175"/>
      <c r="AW152" s="175"/>
      <c r="AX152" s="175"/>
      <c r="AY152" s="175"/>
      <c r="AZ152" s="145"/>
      <c r="BA152" s="145"/>
      <c r="BB152" s="145"/>
    </row>
    <row r="153" spans="1:58" x14ac:dyDescent="0.25">
      <c r="A153" s="175"/>
      <c r="B153" s="175"/>
      <c r="C153" s="175"/>
      <c r="D153" s="154" t="s">
        <v>187</v>
      </c>
      <c r="E153" s="175"/>
      <c r="F153" s="175"/>
      <c r="G153" s="175"/>
      <c r="H153" s="175"/>
      <c r="I153" s="175"/>
      <c r="J153" s="175"/>
      <c r="K153" s="175"/>
      <c r="L153" s="175"/>
      <c r="M153" s="175"/>
      <c r="N153" s="175"/>
      <c r="O153" s="175"/>
      <c r="P153" s="175"/>
      <c r="Q153" s="175"/>
      <c r="R153" s="175"/>
      <c r="S153" s="175"/>
      <c r="T153" s="175"/>
      <c r="U153" s="175"/>
      <c r="V153" s="175"/>
      <c r="W153" s="175"/>
      <c r="X153" s="175"/>
      <c r="Y153" s="633"/>
      <c r="Z153" s="175"/>
      <c r="AA153" s="175"/>
      <c r="AB153" s="175"/>
      <c r="AC153" s="175"/>
      <c r="AD153" s="175"/>
      <c r="AE153" s="175"/>
      <c r="AF153" s="175"/>
      <c r="AG153" s="175"/>
      <c r="AH153" s="175"/>
      <c r="AI153" s="175"/>
      <c r="AJ153" s="175"/>
      <c r="AK153" s="175"/>
      <c r="AL153" s="175"/>
      <c r="AM153" s="175"/>
      <c r="AN153" s="175"/>
      <c r="AO153" s="175"/>
      <c r="AP153" s="175"/>
      <c r="AQ153" s="175"/>
      <c r="AR153" s="175"/>
      <c r="AS153" s="175"/>
      <c r="AT153" s="175"/>
      <c r="AU153" s="175"/>
      <c r="AV153" s="175"/>
      <c r="AW153" s="175"/>
      <c r="AX153" s="175"/>
      <c r="AY153" s="175"/>
      <c r="AZ153" s="145"/>
      <c r="BA153" s="145"/>
      <c r="BB153" s="145"/>
    </row>
    <row r="154" spans="1:58" x14ac:dyDescent="0.25">
      <c r="A154" s="175"/>
      <c r="B154" s="175"/>
      <c r="C154" s="175"/>
      <c r="D154" s="175" t="s">
        <v>188</v>
      </c>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c r="AD154" s="175"/>
      <c r="AE154" s="175"/>
      <c r="AF154" s="175"/>
      <c r="AG154" s="175"/>
      <c r="AH154" s="175"/>
      <c r="AI154" s="175"/>
      <c r="AJ154" s="175"/>
      <c r="AK154" s="175"/>
      <c r="AL154" s="175"/>
      <c r="AM154" s="175"/>
      <c r="AN154" s="175"/>
      <c r="AO154" s="175"/>
      <c r="AP154" s="175"/>
      <c r="AQ154" s="175"/>
      <c r="AR154" s="175"/>
      <c r="AS154" s="175"/>
      <c r="AT154" s="175"/>
      <c r="AU154" s="175"/>
      <c r="AV154" s="175"/>
      <c r="AW154" s="175"/>
      <c r="AX154" s="175"/>
      <c r="AY154" s="175"/>
      <c r="AZ154" s="145"/>
      <c r="BA154" s="145"/>
      <c r="BB154" s="145"/>
    </row>
    <row r="155" spans="1:58" x14ac:dyDescent="0.25">
      <c r="A155" s="175"/>
      <c r="B155" s="175"/>
      <c r="C155" s="175"/>
      <c r="D155" s="175" t="s">
        <v>189</v>
      </c>
      <c r="E155" s="145" t="s">
        <v>190</v>
      </c>
      <c r="F155" s="145"/>
      <c r="G155" s="145"/>
      <c r="H155" s="145"/>
      <c r="I155" s="175"/>
      <c r="J155" s="175"/>
      <c r="K155" s="175"/>
      <c r="L155" s="175"/>
      <c r="M155" s="175"/>
      <c r="N155" s="175"/>
      <c r="O155" s="175"/>
      <c r="P155" s="175"/>
      <c r="Q155" s="175"/>
      <c r="R155" s="175"/>
      <c r="S155" s="175"/>
      <c r="T155" s="175"/>
      <c r="U155" s="175"/>
      <c r="V155" s="175"/>
      <c r="W155" s="175"/>
      <c r="X155" s="175"/>
      <c r="Y155" s="175"/>
      <c r="Z155" s="175"/>
      <c r="AA155" s="175"/>
      <c r="AB155" s="175"/>
      <c r="AC155" s="175"/>
      <c r="AD155" s="175"/>
      <c r="AE155" s="175"/>
      <c r="AF155" s="175"/>
      <c r="AG155" s="175"/>
      <c r="AH155" s="175"/>
      <c r="AI155" s="175"/>
      <c r="AJ155" s="175"/>
      <c r="AK155" s="175"/>
      <c r="AL155" s="175"/>
      <c r="AM155" s="175"/>
      <c r="AN155" s="175"/>
      <c r="AO155" s="175"/>
      <c r="AP155" s="175"/>
      <c r="AQ155" s="175"/>
      <c r="AR155" s="175"/>
      <c r="AS155" s="175"/>
      <c r="AT155" s="175"/>
      <c r="AU155" s="175"/>
      <c r="AV155" s="175"/>
      <c r="AW155" s="175"/>
      <c r="AX155" s="175"/>
      <c r="AY155" s="175"/>
      <c r="AZ155" s="145"/>
      <c r="BA155" s="145"/>
      <c r="BB155" s="145"/>
    </row>
    <row r="156" spans="1:58" x14ac:dyDescent="0.25">
      <c r="A156" s="175"/>
      <c r="B156" s="175"/>
      <c r="C156" s="175"/>
      <c r="D156" s="145" t="s">
        <v>191</v>
      </c>
      <c r="E156" s="145" t="s">
        <v>248</v>
      </c>
      <c r="F156" s="145"/>
      <c r="G156" s="145"/>
      <c r="H156" s="145"/>
      <c r="I156" s="175"/>
      <c r="J156" s="175"/>
      <c r="K156" s="175"/>
      <c r="L156" s="175"/>
      <c r="M156" s="175"/>
      <c r="N156" s="175"/>
      <c r="O156" s="175"/>
      <c r="P156" s="175"/>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633"/>
      <c r="AS156" s="633"/>
      <c r="AT156" s="175"/>
      <c r="AU156" s="175"/>
      <c r="AV156" s="175"/>
      <c r="AW156" s="175"/>
      <c r="AX156" s="175"/>
      <c r="AY156" s="175"/>
      <c r="AZ156" s="145"/>
      <c r="BA156" s="145"/>
      <c r="BB156" s="145"/>
    </row>
    <row r="157" spans="1:58" x14ac:dyDescent="0.25">
      <c r="A157" s="175"/>
      <c r="B157" s="175"/>
      <c r="C157" s="175"/>
      <c r="D157" s="145" t="s">
        <v>194</v>
      </c>
      <c r="E157" s="145" t="s">
        <v>195</v>
      </c>
      <c r="F157" s="145"/>
      <c r="G157" s="145"/>
      <c r="H157" s="145"/>
      <c r="I157" s="175"/>
      <c r="J157" s="175"/>
      <c r="K157" s="175"/>
      <c r="L157" s="175"/>
      <c r="M157" s="175"/>
      <c r="N157" s="175"/>
      <c r="O157" s="175"/>
      <c r="P157" s="175"/>
      <c r="Q157" s="175"/>
      <c r="R157" s="175"/>
      <c r="S157" s="175"/>
      <c r="T157" s="175"/>
      <c r="U157" s="175"/>
      <c r="V157" s="175"/>
      <c r="W157" s="175"/>
      <c r="X157" s="175"/>
      <c r="Y157" s="175"/>
      <c r="Z157" s="175"/>
      <c r="AA157" s="175"/>
      <c r="AB157" s="175"/>
      <c r="AC157" s="175"/>
      <c r="AD157" s="175"/>
      <c r="AE157" s="175"/>
      <c r="AF157" s="175"/>
      <c r="AG157" s="175"/>
      <c r="AH157" s="175"/>
      <c r="AI157" s="175"/>
      <c r="AJ157" s="175"/>
      <c r="AK157" s="175"/>
      <c r="AL157" s="175"/>
      <c r="AM157" s="175"/>
      <c r="AN157" s="175"/>
      <c r="AO157" s="175"/>
      <c r="AP157" s="175"/>
      <c r="AQ157" s="175"/>
      <c r="AR157" s="175"/>
      <c r="AS157" s="175"/>
      <c r="AT157" s="175"/>
      <c r="AU157" s="175"/>
      <c r="AV157" s="175"/>
      <c r="AW157" s="175"/>
      <c r="AX157" s="175"/>
      <c r="AY157" s="175"/>
      <c r="AZ157" s="145"/>
      <c r="BA157" s="145"/>
      <c r="BB157" s="145"/>
    </row>
    <row r="158" spans="1:58" x14ac:dyDescent="0.25">
      <c r="A158" s="175"/>
      <c r="B158" s="175"/>
      <c r="C158" s="175"/>
      <c r="D158" s="145" t="s">
        <v>193</v>
      </c>
      <c r="E158" s="175" t="s">
        <v>196</v>
      </c>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45"/>
      <c r="BA158" s="145"/>
      <c r="BB158" s="145"/>
    </row>
    <row r="159" spans="1:58" x14ac:dyDescent="0.25">
      <c r="A159" s="175"/>
      <c r="B159" s="175"/>
      <c r="C159" s="175"/>
      <c r="D159" s="145" t="s">
        <v>201</v>
      </c>
      <c r="E159" s="145" t="s">
        <v>211</v>
      </c>
      <c r="F159" s="145"/>
      <c r="G159" s="145"/>
      <c r="H159" s="145"/>
      <c r="I159" s="175"/>
      <c r="J159" s="175"/>
      <c r="K159" s="175"/>
      <c r="L159" s="175"/>
      <c r="M159" s="175"/>
      <c r="N159" s="175"/>
      <c r="O159" s="175"/>
      <c r="P159" s="175"/>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5"/>
      <c r="AZ159" s="145"/>
      <c r="BA159" s="145"/>
      <c r="BB159" s="145"/>
    </row>
    <row r="160" spans="1:58" x14ac:dyDescent="0.25">
      <c r="A160" s="17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c r="AB160" s="175"/>
      <c r="AC160" s="175"/>
      <c r="AD160" s="175"/>
      <c r="AE160" s="175"/>
      <c r="AF160" s="175"/>
      <c r="AG160" s="175"/>
      <c r="AH160" s="175"/>
      <c r="AI160" s="175"/>
      <c r="AJ160" s="175"/>
      <c r="AK160" s="175"/>
      <c r="AL160" s="175"/>
      <c r="AM160" s="175"/>
      <c r="AN160" s="175"/>
      <c r="AO160" s="175"/>
      <c r="AP160" s="175"/>
      <c r="AQ160" s="175"/>
      <c r="AR160" s="175"/>
      <c r="AS160" s="175"/>
      <c r="AT160" s="175"/>
      <c r="AU160" s="175"/>
      <c r="AV160" s="175"/>
      <c r="AW160" s="175"/>
      <c r="AX160" s="175"/>
      <c r="AY160" s="175"/>
      <c r="AZ160" s="145"/>
      <c r="BA160" s="145"/>
      <c r="BB160" s="145"/>
    </row>
    <row r="161" spans="1:54" x14ac:dyDescent="0.25">
      <c r="A161" s="17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c r="AB161" s="175"/>
      <c r="AC161" s="175"/>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5"/>
      <c r="AY161" s="175"/>
      <c r="AZ161" s="145"/>
      <c r="BA161" s="145"/>
      <c r="BB161" s="145"/>
    </row>
    <row r="162" spans="1:54" x14ac:dyDescent="0.25">
      <c r="A162" s="17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c r="AB162" s="175"/>
      <c r="AC162" s="175"/>
      <c r="AD162" s="175"/>
      <c r="AE162" s="175"/>
      <c r="AF162" s="175"/>
      <c r="AG162" s="175"/>
      <c r="AH162" s="175"/>
      <c r="AI162" s="175"/>
      <c r="AJ162" s="175"/>
      <c r="AK162" s="175"/>
      <c r="AL162" s="175"/>
      <c r="AM162" s="175"/>
      <c r="AN162" s="175"/>
      <c r="AO162" s="175"/>
      <c r="AP162" s="175"/>
      <c r="AQ162" s="175"/>
      <c r="AR162" s="175"/>
      <c r="AS162" s="175"/>
      <c r="AT162" s="175"/>
      <c r="AU162" s="175"/>
      <c r="AV162" s="175"/>
      <c r="AW162" s="175"/>
      <c r="AX162" s="175"/>
      <c r="AY162" s="175"/>
      <c r="AZ162" s="145"/>
      <c r="BA162" s="145"/>
      <c r="BB162" s="145"/>
    </row>
    <row r="163" spans="1:54" x14ac:dyDescent="0.25">
      <c r="A163" s="17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c r="AB163" s="175"/>
      <c r="AC163" s="175"/>
      <c r="AD163" s="175"/>
      <c r="AE163" s="175"/>
      <c r="AF163" s="175"/>
      <c r="AG163" s="175"/>
      <c r="AH163" s="175"/>
      <c r="AI163" s="175"/>
      <c r="AJ163" s="175"/>
      <c r="AK163" s="175"/>
      <c r="AL163" s="175"/>
      <c r="AM163" s="175"/>
      <c r="AN163" s="175"/>
      <c r="AO163" s="175"/>
      <c r="AP163" s="175"/>
      <c r="AQ163" s="175"/>
      <c r="AR163" s="175"/>
      <c r="AS163" s="175"/>
      <c r="AT163" s="175"/>
      <c r="AU163" s="175"/>
      <c r="AV163" s="175"/>
      <c r="AW163" s="175"/>
      <c r="AX163" s="175"/>
      <c r="AY163" s="175"/>
      <c r="AZ163" s="145"/>
      <c r="BA163" s="145"/>
      <c r="BB163" s="145"/>
    </row>
    <row r="164" spans="1:54" x14ac:dyDescent="0.25">
      <c r="A164" s="17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c r="AB164" s="175"/>
      <c r="AC164" s="175"/>
      <c r="AD164" s="175"/>
      <c r="AE164" s="175"/>
      <c r="AF164" s="175"/>
      <c r="AG164" s="175"/>
      <c r="AH164" s="175"/>
      <c r="AI164" s="175"/>
      <c r="AJ164" s="175"/>
      <c r="AK164" s="175"/>
      <c r="AL164" s="175"/>
      <c r="AM164" s="175"/>
      <c r="AN164" s="175"/>
      <c r="AO164" s="175"/>
      <c r="AP164" s="633"/>
      <c r="AQ164" s="175"/>
      <c r="AR164" s="175"/>
      <c r="AS164" s="175"/>
      <c r="AT164" s="175"/>
      <c r="AU164" s="175"/>
      <c r="AV164" s="175"/>
      <c r="AW164" s="175"/>
      <c r="AX164" s="175"/>
      <c r="AY164" s="175"/>
      <c r="AZ164" s="145"/>
      <c r="BA164" s="145"/>
      <c r="BB164" s="145"/>
    </row>
    <row r="165" spans="1:54" x14ac:dyDescent="0.25">
      <c r="A165" s="17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5"/>
      <c r="AG165" s="175"/>
      <c r="AH165" s="175"/>
      <c r="AI165" s="175"/>
      <c r="AJ165" s="175"/>
      <c r="AK165" s="175"/>
      <c r="AL165" s="175"/>
      <c r="AM165" s="175"/>
      <c r="AN165" s="175"/>
      <c r="AO165" s="175"/>
      <c r="AP165" s="175"/>
      <c r="AQ165" s="175"/>
      <c r="AR165" s="175"/>
      <c r="AS165" s="175"/>
      <c r="AT165" s="175"/>
      <c r="AU165" s="175"/>
      <c r="AV165" s="175"/>
      <c r="AW165" s="175"/>
      <c r="AX165" s="175"/>
      <c r="AY165" s="175"/>
      <c r="AZ165" s="145"/>
      <c r="BA165" s="145"/>
      <c r="BB165" s="145"/>
    </row>
    <row r="166" spans="1:54" x14ac:dyDescent="0.25">
      <c r="A166" s="17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c r="AB166" s="175"/>
      <c r="AC166" s="175"/>
      <c r="AD166" s="175"/>
      <c r="AE166" s="175"/>
      <c r="AF166" s="175"/>
      <c r="AG166" s="175"/>
      <c r="AH166" s="175"/>
      <c r="AI166" s="175"/>
      <c r="AJ166" s="175"/>
      <c r="AK166" s="175"/>
      <c r="AL166" s="175"/>
      <c r="AM166" s="175"/>
      <c r="AN166" s="175"/>
      <c r="AO166" s="175"/>
      <c r="AP166" s="175"/>
      <c r="AQ166" s="175"/>
      <c r="AR166" s="175"/>
      <c r="AS166" s="175"/>
      <c r="AT166" s="175"/>
      <c r="AU166" s="175"/>
      <c r="AV166" s="175"/>
      <c r="AW166" s="175"/>
      <c r="AX166" s="175"/>
      <c r="AY166" s="175"/>
      <c r="AZ166" s="145"/>
      <c r="BA166" s="145"/>
      <c r="BB166" s="145"/>
    </row>
    <row r="167" spans="1:54" x14ac:dyDescent="0.25">
      <c r="A167" s="17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c r="AD167" s="175"/>
      <c r="AE167" s="175"/>
      <c r="AF167" s="175"/>
      <c r="AG167" s="175"/>
      <c r="AH167" s="175"/>
      <c r="AI167" s="175"/>
      <c r="AJ167" s="175"/>
      <c r="AK167" s="175"/>
      <c r="AL167" s="175"/>
      <c r="AM167" s="175"/>
      <c r="AN167" s="175"/>
      <c r="AO167" s="175"/>
      <c r="AP167" s="175"/>
      <c r="AQ167" s="175"/>
      <c r="AR167" s="175"/>
      <c r="AS167" s="175"/>
      <c r="AT167" s="175"/>
      <c r="AU167" s="175"/>
      <c r="AV167" s="175"/>
      <c r="AW167" s="175"/>
      <c r="AX167" s="175"/>
      <c r="AY167" s="175"/>
      <c r="AZ167" s="145"/>
      <c r="BA167" s="145"/>
      <c r="BB167" s="145"/>
    </row>
    <row r="168" spans="1:54" x14ac:dyDescent="0.25">
      <c r="A168" s="17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c r="AD168" s="175"/>
      <c r="AE168" s="175"/>
      <c r="AF168" s="175"/>
      <c r="AG168" s="175"/>
      <c r="AH168" s="175"/>
      <c r="AI168" s="175"/>
      <c r="AJ168" s="175"/>
      <c r="AK168" s="175"/>
      <c r="AL168" s="175"/>
      <c r="AM168" s="175"/>
      <c r="AN168" s="175"/>
      <c r="AO168" s="175"/>
      <c r="AP168" s="175"/>
      <c r="AQ168" s="175"/>
      <c r="AR168" s="175"/>
      <c r="AS168" s="175"/>
      <c r="AT168" s="175"/>
      <c r="AU168" s="175"/>
      <c r="AV168" s="175"/>
      <c r="AW168" s="175"/>
      <c r="AX168" s="175"/>
      <c r="AY168" s="175"/>
      <c r="AZ168" s="145"/>
      <c r="BA168" s="145"/>
      <c r="BB168" s="145"/>
    </row>
    <row r="169" spans="1:54" x14ac:dyDescent="0.25">
      <c r="A169" s="17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75"/>
      <c r="AP169" s="175"/>
      <c r="AQ169" s="175"/>
      <c r="AR169" s="175"/>
      <c r="AS169" s="175"/>
      <c r="AT169" s="175"/>
      <c r="AU169" s="175"/>
      <c r="AV169" s="175"/>
      <c r="AW169" s="175"/>
      <c r="AX169" s="175"/>
      <c r="AY169" s="175"/>
      <c r="AZ169" s="145"/>
      <c r="BA169" s="145"/>
      <c r="BB169" s="145"/>
    </row>
    <row r="170" spans="1:54" x14ac:dyDescent="0.25">
      <c r="A170" s="17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c r="AB170" s="175"/>
      <c r="AC170" s="175"/>
      <c r="AD170" s="175"/>
      <c r="AE170" s="175"/>
      <c r="AF170" s="175"/>
      <c r="AG170" s="175"/>
      <c r="AH170" s="175"/>
      <c r="AI170" s="175"/>
      <c r="AJ170" s="175"/>
      <c r="AK170" s="175"/>
      <c r="AL170" s="175"/>
      <c r="AM170" s="175"/>
      <c r="AN170" s="175"/>
      <c r="AO170" s="175"/>
      <c r="AP170" s="175"/>
      <c r="AQ170" s="175"/>
      <c r="AR170" s="175"/>
      <c r="AS170" s="175"/>
      <c r="AT170" s="175"/>
      <c r="AU170" s="175"/>
      <c r="AV170" s="175"/>
      <c r="AW170" s="175"/>
      <c r="AX170" s="175"/>
      <c r="AY170" s="175"/>
      <c r="AZ170" s="145"/>
      <c r="BA170" s="145"/>
      <c r="BB170" s="145"/>
    </row>
    <row r="171" spans="1:54" x14ac:dyDescent="0.25">
      <c r="A171" s="17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c r="AD171" s="175"/>
      <c r="AE171" s="175"/>
      <c r="AF171" s="175"/>
      <c r="AG171" s="175"/>
      <c r="AH171" s="175"/>
      <c r="AI171" s="175"/>
      <c r="AJ171" s="175"/>
      <c r="AK171" s="175"/>
      <c r="AL171" s="175"/>
      <c r="AM171" s="175"/>
      <c r="AN171" s="175"/>
      <c r="AO171" s="175"/>
      <c r="AP171" s="175"/>
      <c r="AQ171" s="175"/>
      <c r="AR171" s="175"/>
      <c r="AS171" s="175"/>
      <c r="AT171" s="175"/>
      <c r="AU171" s="175"/>
      <c r="AV171" s="175"/>
      <c r="AW171" s="175"/>
      <c r="AX171" s="175"/>
      <c r="AY171" s="175"/>
      <c r="AZ171" s="145"/>
      <c r="BA171" s="145"/>
      <c r="BB171" s="145"/>
    </row>
    <row r="172" spans="1:54" x14ac:dyDescent="0.25">
      <c r="A172" s="17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c r="AB172" s="175"/>
      <c r="AC172" s="175"/>
      <c r="AD172" s="175"/>
      <c r="AE172" s="175"/>
      <c r="AF172" s="175"/>
      <c r="AG172" s="175"/>
      <c r="AH172" s="175"/>
      <c r="AI172" s="175"/>
      <c r="AJ172" s="175"/>
      <c r="AK172" s="175"/>
      <c r="AL172" s="175"/>
      <c r="AM172" s="175"/>
      <c r="AN172" s="175"/>
      <c r="AO172" s="175"/>
      <c r="AP172" s="175"/>
      <c r="AQ172" s="175"/>
      <c r="AR172" s="175"/>
      <c r="AS172" s="175"/>
      <c r="AT172" s="175"/>
      <c r="AU172" s="175"/>
      <c r="AV172" s="175"/>
      <c r="AW172" s="175"/>
      <c r="AX172" s="175"/>
      <c r="AY172" s="175"/>
      <c r="AZ172" s="145"/>
      <c r="BA172" s="145"/>
      <c r="BB172" s="145"/>
    </row>
    <row r="173" spans="1:54" x14ac:dyDescent="0.25">
      <c r="A173" s="17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c r="AD173" s="175"/>
      <c r="AE173" s="175"/>
      <c r="AF173" s="175"/>
      <c r="AG173" s="175"/>
      <c r="AH173" s="175"/>
      <c r="AI173" s="175"/>
      <c r="AJ173" s="175"/>
      <c r="AK173" s="175"/>
      <c r="AL173" s="175"/>
      <c r="AM173" s="175"/>
      <c r="AN173" s="175"/>
      <c r="AO173" s="175"/>
      <c r="AP173" s="175"/>
      <c r="AQ173" s="175"/>
      <c r="AR173" s="175"/>
      <c r="AS173" s="175"/>
      <c r="AT173" s="175"/>
      <c r="AU173" s="175"/>
      <c r="AV173" s="175"/>
      <c r="AW173" s="175"/>
      <c r="AX173" s="175"/>
      <c r="AY173" s="175"/>
      <c r="AZ173" s="145"/>
      <c r="BA173" s="145"/>
      <c r="BB173" s="145"/>
    </row>
    <row r="174" spans="1:54"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row>
    <row r="175" spans="1:54"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row>
    <row r="176" spans="1:54"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row>
    <row r="177" spans="1:5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row>
    <row r="178" spans="1:5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row>
    <row r="179" spans="1:5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row>
    <row r="180" spans="1:5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row>
    <row r="181" spans="1:5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row>
    <row r="182" spans="1:5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row>
    <row r="183" spans="1:5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row>
    <row r="184" spans="1:5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row>
    <row r="185" spans="1:5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row>
    <row r="186" spans="1:5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row>
    <row r="187" spans="1:5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row>
    <row r="188" spans="1:5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row>
    <row r="189" spans="1:5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row>
    <row r="190" spans="1:5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row>
    <row r="191" spans="1:5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row>
    <row r="192" spans="1:5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row>
    <row r="193" spans="1:5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row>
    <row r="194" spans="1:5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row>
    <row r="195" spans="1:5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row>
    <row r="196" spans="1:5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row>
    <row r="197" spans="1:5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row>
    <row r="198" spans="1:5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row>
    <row r="199" spans="1:5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row>
    <row r="200" spans="1:5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row>
    <row r="201" spans="1:5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row>
    <row r="202" spans="1:5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row>
    <row r="203" spans="1:5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row>
    <row r="204" spans="1:5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row>
    <row r="205" spans="1:5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row>
    <row r="206" spans="1:5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row>
    <row r="207" spans="1:5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row>
    <row r="208" spans="1:5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row>
    <row r="209" spans="1:5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row>
    <row r="210" spans="1:5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row>
    <row r="211" spans="1:5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row>
    <row r="212" spans="1:5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row>
  </sheetData>
  <mergeCells count="4">
    <mergeCell ref="E6:N6"/>
    <mergeCell ref="O6:Y6"/>
    <mergeCell ref="Z6:AJ6"/>
    <mergeCell ref="C143:D14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F411C76-533D-4170-BE3A-29C7F9264F19}"/>
</file>

<file path=customXml/itemProps2.xml><?xml version="1.0" encoding="utf-8"?>
<ds:datastoreItem xmlns:ds="http://schemas.openxmlformats.org/officeDocument/2006/customXml" ds:itemID="{CDC42A34-9BD0-4149-9B0E-4358AFBD5BD8}"/>
</file>

<file path=customXml/itemProps3.xml><?xml version="1.0" encoding="utf-8"?>
<ds:datastoreItem xmlns:ds="http://schemas.openxmlformats.org/officeDocument/2006/customXml" ds:itemID="{3FE90DE8-8C4F-4CAB-A974-405110615C8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Activities and Costing</vt:lpstr>
      <vt:lpstr>Logframe</vt:lpstr>
      <vt:lpstr>Work plan and time table</vt:lpstr>
      <vt:lpstr>GEF funding</vt:lpstr>
      <vt:lpstr>Appendix 2</vt:lpstr>
      <vt:lpstr>Total Terr ES budget</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 COX;joth singh</dc:creator>
  <cp:lastModifiedBy>Kettly Denis</cp:lastModifiedBy>
  <cp:lastPrinted>2014-09-20T10:59:28Z</cp:lastPrinted>
  <dcterms:created xsi:type="dcterms:W3CDTF">2013-10-12T19:47:15Z</dcterms:created>
  <dcterms:modified xsi:type="dcterms:W3CDTF">2014-11-10T19:30:54Z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